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 QUAN\CHUNG\"/>
    </mc:Choice>
  </mc:AlternateContent>
  <bookViews>
    <workbookView xWindow="0" yWindow="0" windowWidth="20490" windowHeight="7755"/>
  </bookViews>
  <sheets>
    <sheet name="Phan loại HTX b3" sheetId="3" r:id="rId1"/>
    <sheet name="Danh sach HTX" sheetId="2" r:id="rId2"/>
    <sheet name="DS HTX ĐHĐ" sheetId="1" r:id="rId3"/>
  </sheets>
  <definedNames>
    <definedName name="_xlnm._FilterDatabase" localSheetId="1" hidden="1">'Danh sach HTX'!$A$4:$F$4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22" i="3" l="1"/>
  <c r="T522" i="3" s="1"/>
  <c r="P522" i="3"/>
  <c r="O522" i="3"/>
  <c r="N522" i="3"/>
  <c r="M522" i="3"/>
  <c r="H522" i="3"/>
  <c r="G522" i="3"/>
  <c r="D522" i="3"/>
  <c r="R522" i="3" s="1"/>
  <c r="V522" i="3" s="1"/>
  <c r="C522" i="3"/>
  <c r="Q522" i="3" s="1"/>
  <c r="U522" i="3" s="1"/>
  <c r="S496" i="3"/>
  <c r="T496" i="3" s="1"/>
  <c r="P496" i="3"/>
  <c r="O496" i="3"/>
  <c r="N496" i="3"/>
  <c r="M496" i="3"/>
  <c r="L496" i="3"/>
  <c r="K496" i="3"/>
  <c r="J496" i="3"/>
  <c r="I496" i="3"/>
  <c r="H496" i="3"/>
  <c r="G496" i="3"/>
  <c r="F496" i="3"/>
  <c r="E496" i="3"/>
  <c r="D496" i="3"/>
  <c r="R496" i="3" s="1"/>
  <c r="V496" i="3" s="1"/>
  <c r="C496" i="3"/>
  <c r="Q496" i="3" s="1"/>
  <c r="U496" i="3" s="1"/>
  <c r="S484" i="3"/>
  <c r="T484" i="3" s="1"/>
  <c r="P484" i="3"/>
  <c r="O484" i="3"/>
  <c r="N484" i="3"/>
  <c r="M484" i="3"/>
  <c r="D484" i="3"/>
  <c r="R484" i="3" s="1"/>
  <c r="V484" i="3" s="1"/>
  <c r="C484" i="3"/>
  <c r="Q484" i="3" s="1"/>
  <c r="U484" i="3" s="1"/>
  <c r="S455" i="3"/>
  <c r="T455" i="3" s="1"/>
  <c r="P455" i="3"/>
  <c r="O455" i="3"/>
  <c r="O8" i="3" s="1"/>
  <c r="N455" i="3"/>
  <c r="M455" i="3"/>
  <c r="J455" i="3"/>
  <c r="I455" i="3"/>
  <c r="I8" i="3" s="1"/>
  <c r="H455" i="3"/>
  <c r="G455" i="3"/>
  <c r="F455" i="3"/>
  <c r="E455" i="3"/>
  <c r="D455" i="3"/>
  <c r="R455" i="3" s="1"/>
  <c r="V455" i="3" s="1"/>
  <c r="C455" i="3"/>
  <c r="S450" i="3"/>
  <c r="T450" i="3" s="1"/>
  <c r="H450" i="3"/>
  <c r="G450" i="3"/>
  <c r="D450" i="3"/>
  <c r="R450" i="3" s="1"/>
  <c r="V450" i="3" s="1"/>
  <c r="C450" i="3"/>
  <c r="Q450" i="3" s="1"/>
  <c r="U450" i="3" s="1"/>
  <c r="S446" i="3"/>
  <c r="T446" i="3" s="1"/>
  <c r="H446" i="3"/>
  <c r="G446" i="3"/>
  <c r="D446" i="3"/>
  <c r="R446" i="3" s="1"/>
  <c r="V446" i="3" s="1"/>
  <c r="C446" i="3"/>
  <c r="S434" i="3"/>
  <c r="T434" i="3" s="1"/>
  <c r="P434" i="3"/>
  <c r="O434" i="3"/>
  <c r="N434" i="3"/>
  <c r="M434" i="3"/>
  <c r="L434" i="3"/>
  <c r="K434" i="3"/>
  <c r="H434" i="3"/>
  <c r="G434" i="3"/>
  <c r="Q434" i="3" s="1"/>
  <c r="U434" i="3" s="1"/>
  <c r="D434" i="3"/>
  <c r="R434" i="3" s="1"/>
  <c r="V434" i="3" s="1"/>
  <c r="C434" i="3"/>
  <c r="S426" i="3"/>
  <c r="T426" i="3" s="1"/>
  <c r="H426" i="3"/>
  <c r="G426" i="3"/>
  <c r="D426" i="3"/>
  <c r="R426" i="3" s="1"/>
  <c r="V426" i="3" s="1"/>
  <c r="C426" i="3"/>
  <c r="Q426" i="3" s="1"/>
  <c r="U426" i="3" s="1"/>
  <c r="S422" i="3"/>
  <c r="T422" i="3" s="1"/>
  <c r="J422" i="3"/>
  <c r="I422" i="3"/>
  <c r="D422" i="3"/>
  <c r="R422" i="3" s="1"/>
  <c r="V422" i="3" s="1"/>
  <c r="C422" i="3"/>
  <c r="Q422" i="3" s="1"/>
  <c r="U422" i="3" s="1"/>
  <c r="S417" i="3"/>
  <c r="T417" i="3" s="1"/>
  <c r="H417" i="3"/>
  <c r="G417" i="3"/>
  <c r="D417" i="3"/>
  <c r="R417" i="3" s="1"/>
  <c r="V417" i="3" s="1"/>
  <c r="C417" i="3"/>
  <c r="Q417" i="3" s="1"/>
  <c r="U417" i="3" s="1"/>
  <c r="S409" i="3"/>
  <c r="T409" i="3" s="1"/>
  <c r="J409" i="3"/>
  <c r="I409" i="3"/>
  <c r="D409" i="3"/>
  <c r="R409" i="3" s="1"/>
  <c r="V409" i="3" s="1"/>
  <c r="C409" i="3"/>
  <c r="Q409" i="3" s="1"/>
  <c r="U409" i="3" s="1"/>
  <c r="S404" i="3"/>
  <c r="T404" i="3" s="1"/>
  <c r="N404" i="3"/>
  <c r="M404" i="3"/>
  <c r="J404" i="3"/>
  <c r="I404" i="3"/>
  <c r="Q404" i="3" s="1"/>
  <c r="U404" i="3" s="1"/>
  <c r="D404" i="3"/>
  <c r="R404" i="3" s="1"/>
  <c r="V404" i="3" s="1"/>
  <c r="C404" i="3"/>
  <c r="S400" i="3"/>
  <c r="T400" i="3" s="1"/>
  <c r="N400" i="3"/>
  <c r="M400" i="3"/>
  <c r="D400" i="3"/>
  <c r="R400" i="3" s="1"/>
  <c r="V400" i="3" s="1"/>
  <c r="C400" i="3"/>
  <c r="Q400" i="3" s="1"/>
  <c r="U400" i="3" s="1"/>
  <c r="S384" i="3"/>
  <c r="T384" i="3" s="1"/>
  <c r="P384" i="3"/>
  <c r="O384" i="3"/>
  <c r="N384" i="3"/>
  <c r="M384" i="3"/>
  <c r="J384" i="3"/>
  <c r="I384" i="3"/>
  <c r="H384" i="3"/>
  <c r="G384" i="3"/>
  <c r="F384" i="3"/>
  <c r="E384" i="3"/>
  <c r="D384" i="3"/>
  <c r="R384" i="3" s="1"/>
  <c r="V384" i="3" s="1"/>
  <c r="C384" i="3"/>
  <c r="Q384" i="3" s="1"/>
  <c r="U384" i="3" s="1"/>
  <c r="S378" i="3"/>
  <c r="T378" i="3" s="1"/>
  <c r="N378" i="3"/>
  <c r="M378" i="3"/>
  <c r="J378" i="3"/>
  <c r="I378" i="3"/>
  <c r="H378" i="3"/>
  <c r="G378" i="3"/>
  <c r="F378" i="3"/>
  <c r="E378" i="3"/>
  <c r="Q378" i="3" s="1"/>
  <c r="U378" i="3" s="1"/>
  <c r="D378" i="3"/>
  <c r="R378" i="3" s="1"/>
  <c r="V378" i="3" s="1"/>
  <c r="C378" i="3"/>
  <c r="S376" i="3"/>
  <c r="T376" i="3" s="1"/>
  <c r="Q376" i="3"/>
  <c r="U376" i="3" s="1"/>
  <c r="D376" i="3"/>
  <c r="R376" i="3" s="1"/>
  <c r="V376" i="3" s="1"/>
  <c r="C376" i="3"/>
  <c r="S369" i="3"/>
  <c r="T369" i="3" s="1"/>
  <c r="N369" i="3"/>
  <c r="M369" i="3"/>
  <c r="F369" i="3"/>
  <c r="E369" i="3"/>
  <c r="Q369" i="3" s="1"/>
  <c r="U369" i="3" s="1"/>
  <c r="D369" i="3"/>
  <c r="R369" i="3" s="1"/>
  <c r="V369" i="3" s="1"/>
  <c r="C369" i="3"/>
  <c r="S365" i="3"/>
  <c r="T365" i="3" s="1"/>
  <c r="H365" i="3"/>
  <c r="G365" i="3"/>
  <c r="D365" i="3"/>
  <c r="R365" i="3" s="1"/>
  <c r="V365" i="3" s="1"/>
  <c r="C365" i="3"/>
  <c r="Q365" i="3" s="1"/>
  <c r="U365" i="3" s="1"/>
  <c r="S355" i="3"/>
  <c r="T355" i="3" s="1"/>
  <c r="H355" i="3"/>
  <c r="G355" i="3"/>
  <c r="D355" i="3"/>
  <c r="R355" i="3" s="1"/>
  <c r="V355" i="3" s="1"/>
  <c r="C355" i="3"/>
  <c r="Q355" i="3" s="1"/>
  <c r="U355" i="3" s="1"/>
  <c r="S351" i="3"/>
  <c r="T351" i="3" s="1"/>
  <c r="H351" i="3"/>
  <c r="G351" i="3"/>
  <c r="F351" i="3"/>
  <c r="E351" i="3"/>
  <c r="Q351" i="3" s="1"/>
  <c r="U351" i="3" s="1"/>
  <c r="D351" i="3"/>
  <c r="R351" i="3" s="1"/>
  <c r="V351" i="3" s="1"/>
  <c r="C351" i="3"/>
  <c r="S339" i="3"/>
  <c r="T339" i="3" s="1"/>
  <c r="Q339" i="3"/>
  <c r="U339" i="3" s="1"/>
  <c r="D339" i="3"/>
  <c r="R339" i="3" s="1"/>
  <c r="V339" i="3" s="1"/>
  <c r="C339" i="3"/>
  <c r="S331" i="3"/>
  <c r="T331" i="3" s="1"/>
  <c r="N331" i="3"/>
  <c r="M331" i="3"/>
  <c r="D331" i="3"/>
  <c r="R331" i="3" s="1"/>
  <c r="V331" i="3" s="1"/>
  <c r="C331" i="3"/>
  <c r="Q331" i="3" s="1"/>
  <c r="U331" i="3" s="1"/>
  <c r="S325" i="3"/>
  <c r="T325" i="3" s="1"/>
  <c r="R325" i="3"/>
  <c r="V325" i="3" s="1"/>
  <c r="D325" i="3"/>
  <c r="C325" i="3"/>
  <c r="Q325" i="3" s="1"/>
  <c r="U325" i="3" s="1"/>
  <c r="S319" i="3"/>
  <c r="T319" i="3" s="1"/>
  <c r="R319" i="3"/>
  <c r="V319" i="3" s="1"/>
  <c r="D319" i="3"/>
  <c r="C319" i="3"/>
  <c r="Q319" i="3" s="1"/>
  <c r="U319" i="3" s="1"/>
  <c r="S306" i="3"/>
  <c r="T306" i="3" s="1"/>
  <c r="N306" i="3"/>
  <c r="M306" i="3"/>
  <c r="D306" i="3"/>
  <c r="R306" i="3" s="1"/>
  <c r="V306" i="3" s="1"/>
  <c r="C306" i="3"/>
  <c r="S289" i="3"/>
  <c r="T289" i="3" s="1"/>
  <c r="N289" i="3"/>
  <c r="M289" i="3"/>
  <c r="D289" i="3"/>
  <c r="R289" i="3" s="1"/>
  <c r="V289" i="3" s="1"/>
  <c r="C289" i="3"/>
  <c r="Q289" i="3" s="1"/>
  <c r="U289" i="3" s="1"/>
  <c r="S275" i="3"/>
  <c r="T275" i="3" s="1"/>
  <c r="N275" i="3"/>
  <c r="M275" i="3"/>
  <c r="L275" i="3"/>
  <c r="K275" i="3"/>
  <c r="J275" i="3"/>
  <c r="I275" i="3"/>
  <c r="D275" i="3"/>
  <c r="R275" i="3" s="1"/>
  <c r="V275" i="3" s="1"/>
  <c r="C275" i="3"/>
  <c r="S271" i="3"/>
  <c r="T271" i="3" s="1"/>
  <c r="N271" i="3"/>
  <c r="M271" i="3"/>
  <c r="D271" i="3"/>
  <c r="R271" i="3" s="1"/>
  <c r="V271" i="3" s="1"/>
  <c r="C271" i="3"/>
  <c r="Q271" i="3" s="1"/>
  <c r="U271" i="3" s="1"/>
  <c r="S265" i="3"/>
  <c r="T265" i="3" s="1"/>
  <c r="H265" i="3"/>
  <c r="G265" i="3"/>
  <c r="D265" i="3"/>
  <c r="R265" i="3" s="1"/>
  <c r="V265" i="3" s="1"/>
  <c r="C265" i="3"/>
  <c r="S262" i="3"/>
  <c r="T262" i="3" s="1"/>
  <c r="H262" i="3"/>
  <c r="G262" i="3"/>
  <c r="D262" i="3"/>
  <c r="R262" i="3" s="1"/>
  <c r="V262" i="3" s="1"/>
  <c r="C262" i="3"/>
  <c r="Q262" i="3" s="1"/>
  <c r="U262" i="3" s="1"/>
  <c r="S259" i="3"/>
  <c r="T259" i="3" s="1"/>
  <c r="J259" i="3"/>
  <c r="I259" i="3"/>
  <c r="D259" i="3"/>
  <c r="R259" i="3" s="1"/>
  <c r="V259" i="3" s="1"/>
  <c r="C259" i="3"/>
  <c r="S251" i="3"/>
  <c r="T251" i="3" s="1"/>
  <c r="N251" i="3"/>
  <c r="M251" i="3"/>
  <c r="D251" i="3"/>
  <c r="R251" i="3" s="1"/>
  <c r="V251" i="3" s="1"/>
  <c r="C251" i="3"/>
  <c r="Q251" i="3" s="1"/>
  <c r="U251" i="3" s="1"/>
  <c r="S242" i="3"/>
  <c r="T242" i="3" s="1"/>
  <c r="N242" i="3"/>
  <c r="M242" i="3"/>
  <c r="D242" i="3"/>
  <c r="R242" i="3" s="1"/>
  <c r="V242" i="3" s="1"/>
  <c r="C242" i="3"/>
  <c r="S236" i="3"/>
  <c r="T236" i="3" s="1"/>
  <c r="H236" i="3"/>
  <c r="G236" i="3"/>
  <c r="D236" i="3"/>
  <c r="R236" i="3" s="1"/>
  <c r="V236" i="3" s="1"/>
  <c r="C236" i="3"/>
  <c r="Q236" i="3" s="1"/>
  <c r="U236" i="3" s="1"/>
  <c r="S230" i="3"/>
  <c r="T230" i="3" s="1"/>
  <c r="H230" i="3"/>
  <c r="G230" i="3"/>
  <c r="D230" i="3"/>
  <c r="R230" i="3" s="1"/>
  <c r="V230" i="3" s="1"/>
  <c r="C230" i="3"/>
  <c r="S224" i="3"/>
  <c r="T224" i="3" s="1"/>
  <c r="P224" i="3"/>
  <c r="O224" i="3"/>
  <c r="H224" i="3"/>
  <c r="G224" i="3"/>
  <c r="Q224" i="3" s="1"/>
  <c r="U224" i="3" s="1"/>
  <c r="D224" i="3"/>
  <c r="R224" i="3" s="1"/>
  <c r="V224" i="3" s="1"/>
  <c r="C224" i="3"/>
  <c r="S217" i="3"/>
  <c r="T217" i="3" s="1"/>
  <c r="P217" i="3"/>
  <c r="O217" i="3"/>
  <c r="N217" i="3"/>
  <c r="M217" i="3"/>
  <c r="L217" i="3"/>
  <c r="K217" i="3"/>
  <c r="F217" i="3"/>
  <c r="E217" i="3"/>
  <c r="Q217" i="3" s="1"/>
  <c r="U217" i="3" s="1"/>
  <c r="D217" i="3"/>
  <c r="R217" i="3" s="1"/>
  <c r="V217" i="3" s="1"/>
  <c r="C217" i="3"/>
  <c r="S212" i="3"/>
  <c r="T212" i="3" s="1"/>
  <c r="N212" i="3"/>
  <c r="M212" i="3"/>
  <c r="D212" i="3"/>
  <c r="R212" i="3" s="1"/>
  <c r="V212" i="3" s="1"/>
  <c r="C212" i="3"/>
  <c r="Q212" i="3" s="1"/>
  <c r="U212" i="3" s="1"/>
  <c r="S202" i="3"/>
  <c r="T202" i="3" s="1"/>
  <c r="N202" i="3"/>
  <c r="M202" i="3"/>
  <c r="F202" i="3"/>
  <c r="E202" i="3"/>
  <c r="D202" i="3"/>
  <c r="R202" i="3" s="1"/>
  <c r="V202" i="3" s="1"/>
  <c r="C202" i="3"/>
  <c r="Q202" i="3" s="1"/>
  <c r="U202" i="3" s="1"/>
  <c r="S192" i="3"/>
  <c r="T192" i="3" s="1"/>
  <c r="N192" i="3"/>
  <c r="M192" i="3"/>
  <c r="J192" i="3"/>
  <c r="I192" i="3"/>
  <c r="H192" i="3"/>
  <c r="G192" i="3"/>
  <c r="D192" i="3"/>
  <c r="R192" i="3" s="1"/>
  <c r="V192" i="3" s="1"/>
  <c r="C192" i="3"/>
  <c r="S185" i="3"/>
  <c r="T185" i="3" s="1"/>
  <c r="N185" i="3"/>
  <c r="M185" i="3"/>
  <c r="H185" i="3"/>
  <c r="G185" i="3"/>
  <c r="Q185" i="3" s="1"/>
  <c r="U185" i="3" s="1"/>
  <c r="D185" i="3"/>
  <c r="R185" i="3" s="1"/>
  <c r="V185" i="3" s="1"/>
  <c r="C185" i="3"/>
  <c r="S173" i="3"/>
  <c r="T173" i="3" s="1"/>
  <c r="H173" i="3"/>
  <c r="G173" i="3"/>
  <c r="D173" i="3"/>
  <c r="R173" i="3" s="1"/>
  <c r="V173" i="3" s="1"/>
  <c r="C173" i="3"/>
  <c r="Q173" i="3" s="1"/>
  <c r="U173" i="3" s="1"/>
  <c r="S158" i="3"/>
  <c r="T158" i="3" s="1"/>
  <c r="N158" i="3"/>
  <c r="M158" i="3"/>
  <c r="J158" i="3"/>
  <c r="I158" i="3"/>
  <c r="H158" i="3"/>
  <c r="G158" i="3"/>
  <c r="D158" i="3"/>
  <c r="R158" i="3" s="1"/>
  <c r="V158" i="3" s="1"/>
  <c r="C158" i="3"/>
  <c r="Q158" i="3" s="1"/>
  <c r="U158" i="3" s="1"/>
  <c r="S151" i="3"/>
  <c r="T151" i="3" s="1"/>
  <c r="H151" i="3"/>
  <c r="G151" i="3"/>
  <c r="D151" i="3"/>
  <c r="R151" i="3" s="1"/>
  <c r="V151" i="3" s="1"/>
  <c r="C151" i="3"/>
  <c r="Q151" i="3" s="1"/>
  <c r="U151" i="3" s="1"/>
  <c r="S135" i="3"/>
  <c r="T135" i="3" s="1"/>
  <c r="P135" i="3"/>
  <c r="O135" i="3"/>
  <c r="N135" i="3"/>
  <c r="M135" i="3"/>
  <c r="J135" i="3"/>
  <c r="I135" i="3"/>
  <c r="H135" i="3"/>
  <c r="G135" i="3"/>
  <c r="D135" i="3"/>
  <c r="R135" i="3" s="1"/>
  <c r="V135" i="3" s="1"/>
  <c r="C135" i="3"/>
  <c r="Q135" i="3" s="1"/>
  <c r="U135" i="3" s="1"/>
  <c r="S128" i="3"/>
  <c r="T128" i="3" s="1"/>
  <c r="N128" i="3"/>
  <c r="M128" i="3"/>
  <c r="J128" i="3"/>
  <c r="I128" i="3"/>
  <c r="F128" i="3"/>
  <c r="E128" i="3"/>
  <c r="D128" i="3"/>
  <c r="R128" i="3" s="1"/>
  <c r="V128" i="3" s="1"/>
  <c r="C128" i="3"/>
  <c r="S122" i="3"/>
  <c r="T122" i="3" s="1"/>
  <c r="F122" i="3"/>
  <c r="E122" i="3"/>
  <c r="D122" i="3"/>
  <c r="R122" i="3" s="1"/>
  <c r="V122" i="3" s="1"/>
  <c r="C122" i="3"/>
  <c r="Q122" i="3" s="1"/>
  <c r="U122" i="3" s="1"/>
  <c r="S119" i="3"/>
  <c r="T119" i="3" s="1"/>
  <c r="D119" i="3"/>
  <c r="R119" i="3" s="1"/>
  <c r="V119" i="3" s="1"/>
  <c r="C119" i="3"/>
  <c r="Q119" i="3" s="1"/>
  <c r="U119" i="3" s="1"/>
  <c r="S114" i="3"/>
  <c r="T114" i="3" s="1"/>
  <c r="F114" i="3"/>
  <c r="E114" i="3"/>
  <c r="D114" i="3"/>
  <c r="R114" i="3" s="1"/>
  <c r="V114" i="3" s="1"/>
  <c r="C114" i="3"/>
  <c r="S109" i="3"/>
  <c r="T109" i="3" s="1"/>
  <c r="Q109" i="3"/>
  <c r="U109" i="3" s="1"/>
  <c r="D109" i="3"/>
  <c r="R109" i="3" s="1"/>
  <c r="V109" i="3" s="1"/>
  <c r="C109" i="3"/>
  <c r="S106" i="3"/>
  <c r="T106" i="3" s="1"/>
  <c r="N106" i="3"/>
  <c r="M106" i="3"/>
  <c r="F106" i="3"/>
  <c r="E106" i="3"/>
  <c r="Q106" i="3" s="1"/>
  <c r="U106" i="3" s="1"/>
  <c r="D106" i="3"/>
  <c r="R106" i="3" s="1"/>
  <c r="V106" i="3" s="1"/>
  <c r="C106" i="3"/>
  <c r="U104" i="3"/>
  <c r="S104" i="3"/>
  <c r="T104" i="3" s="1"/>
  <c r="Q104" i="3"/>
  <c r="D104" i="3"/>
  <c r="R104" i="3" s="1"/>
  <c r="V104" i="3" s="1"/>
  <c r="C104" i="3"/>
  <c r="S101" i="3"/>
  <c r="T101" i="3" s="1"/>
  <c r="Q101" i="3"/>
  <c r="U101" i="3" s="1"/>
  <c r="D101" i="3"/>
  <c r="R101" i="3" s="1"/>
  <c r="V101" i="3" s="1"/>
  <c r="C101" i="3"/>
  <c r="S99" i="3"/>
  <c r="T99" i="3" s="1"/>
  <c r="Q99" i="3"/>
  <c r="U99" i="3" s="1"/>
  <c r="D99" i="3"/>
  <c r="R99" i="3" s="1"/>
  <c r="V99" i="3" s="1"/>
  <c r="C99" i="3"/>
  <c r="T96" i="3"/>
  <c r="S96" i="3"/>
  <c r="R96" i="3"/>
  <c r="V96" i="3" s="1"/>
  <c r="Q96" i="3"/>
  <c r="U96" i="3" s="1"/>
  <c r="D96" i="3"/>
  <c r="C96" i="3"/>
  <c r="T93" i="3"/>
  <c r="S93" i="3"/>
  <c r="R93" i="3"/>
  <c r="V93" i="3" s="1"/>
  <c r="Q93" i="3"/>
  <c r="U93" i="3" s="1"/>
  <c r="D93" i="3"/>
  <c r="C93" i="3"/>
  <c r="T89" i="3"/>
  <c r="S89" i="3"/>
  <c r="R89" i="3"/>
  <c r="V89" i="3" s="1"/>
  <c r="Q89" i="3"/>
  <c r="U89" i="3" s="1"/>
  <c r="D89" i="3"/>
  <c r="C89" i="3"/>
  <c r="T87" i="3"/>
  <c r="S87" i="3"/>
  <c r="R87" i="3"/>
  <c r="V87" i="3" s="1"/>
  <c r="Q87" i="3"/>
  <c r="U87" i="3" s="1"/>
  <c r="D87" i="3"/>
  <c r="C87" i="3"/>
  <c r="T77" i="3"/>
  <c r="S77" i="3"/>
  <c r="N77" i="3"/>
  <c r="M77" i="3"/>
  <c r="H77" i="3"/>
  <c r="R77" i="3" s="1"/>
  <c r="V77" i="3" s="1"/>
  <c r="G77" i="3"/>
  <c r="Q77" i="3" s="1"/>
  <c r="U77" i="3" s="1"/>
  <c r="D77" i="3"/>
  <c r="C77" i="3"/>
  <c r="T63" i="3"/>
  <c r="S63" i="3"/>
  <c r="N63" i="3"/>
  <c r="M63" i="3"/>
  <c r="H63" i="3"/>
  <c r="G63" i="3"/>
  <c r="G8" i="3" s="1"/>
  <c r="F63" i="3"/>
  <c r="E63" i="3"/>
  <c r="D63" i="3"/>
  <c r="R63" i="3" s="1"/>
  <c r="V63" i="3" s="1"/>
  <c r="C63" i="3"/>
  <c r="Q63" i="3" s="1"/>
  <c r="U63" i="3" s="1"/>
  <c r="S51" i="3"/>
  <c r="T51" i="3" s="1"/>
  <c r="N51" i="3"/>
  <c r="M51" i="3"/>
  <c r="H51" i="3"/>
  <c r="G51" i="3"/>
  <c r="F51" i="3"/>
  <c r="F8" i="3" s="1"/>
  <c r="E51" i="3"/>
  <c r="E8" i="3" s="1"/>
  <c r="D51" i="3"/>
  <c r="R51" i="3" s="1"/>
  <c r="V51" i="3" s="1"/>
  <c r="C51" i="3"/>
  <c r="Q51" i="3" s="1"/>
  <c r="U51" i="3" s="1"/>
  <c r="T45" i="3"/>
  <c r="S45" i="3"/>
  <c r="N45" i="3"/>
  <c r="M45" i="3"/>
  <c r="D45" i="3"/>
  <c r="R45" i="3" s="1"/>
  <c r="V45" i="3" s="1"/>
  <c r="C45" i="3"/>
  <c r="Q45" i="3" s="1"/>
  <c r="U45" i="3" s="1"/>
  <c r="S35" i="3"/>
  <c r="S8" i="3" s="1"/>
  <c r="T8" i="3" s="1"/>
  <c r="N35" i="3"/>
  <c r="N8" i="3" s="1"/>
  <c r="M35" i="3"/>
  <c r="M8" i="3" s="1"/>
  <c r="D35" i="3"/>
  <c r="R35" i="3" s="1"/>
  <c r="V35" i="3" s="1"/>
  <c r="C35" i="3"/>
  <c r="Q35" i="3" s="1"/>
  <c r="U35" i="3" s="1"/>
  <c r="T31" i="3"/>
  <c r="S31" i="3"/>
  <c r="F31" i="3"/>
  <c r="E31" i="3"/>
  <c r="D31" i="3"/>
  <c r="R31" i="3" s="1"/>
  <c r="V31" i="3" s="1"/>
  <c r="C31" i="3"/>
  <c r="C8" i="3" s="1"/>
  <c r="T9" i="3"/>
  <c r="S9" i="3"/>
  <c r="P9" i="3"/>
  <c r="O9" i="3"/>
  <c r="N9" i="3"/>
  <c r="M9" i="3"/>
  <c r="L9" i="3"/>
  <c r="K9" i="3"/>
  <c r="J9" i="3"/>
  <c r="I9" i="3"/>
  <c r="H9" i="3"/>
  <c r="G9" i="3"/>
  <c r="F9" i="3"/>
  <c r="E9" i="3"/>
  <c r="Q9" i="3" s="1"/>
  <c r="U9" i="3" s="1"/>
  <c r="D9" i="3"/>
  <c r="R9" i="3" s="1"/>
  <c r="V9" i="3" s="1"/>
  <c r="C9" i="3"/>
  <c r="P8" i="3"/>
  <c r="L8" i="3"/>
  <c r="K8" i="3"/>
  <c r="J8" i="3"/>
  <c r="H8" i="3"/>
  <c r="D8" i="3"/>
  <c r="Q6" i="3"/>
  <c r="P3" i="3"/>
  <c r="F3" i="3"/>
  <c r="X9" i="3" l="1"/>
  <c r="Q8" i="3"/>
  <c r="U8" i="3" s="1"/>
  <c r="R8" i="3"/>
  <c r="V8" i="3" s="1"/>
  <c r="Q31" i="3"/>
  <c r="U31" i="3" s="1"/>
  <c r="T35" i="3"/>
  <c r="Q128" i="3"/>
  <c r="U128" i="3" s="1"/>
  <c r="Q192" i="3"/>
  <c r="U192" i="3" s="1"/>
  <c r="Q446" i="3"/>
  <c r="U446" i="3" s="1"/>
  <c r="Q455" i="3"/>
  <c r="U455" i="3" s="1"/>
  <c r="V536" i="3"/>
  <c r="T536" i="3"/>
  <c r="Q114" i="3"/>
  <c r="U114" i="3" s="1"/>
  <c r="Q230" i="3"/>
  <c r="U230" i="3" s="1"/>
  <c r="Q242" i="3"/>
  <c r="U242" i="3" s="1"/>
  <c r="Q259" i="3"/>
  <c r="U259" i="3" s="1"/>
  <c r="U536" i="3" s="1"/>
  <c r="Q265" i="3"/>
  <c r="U265" i="3" s="1"/>
  <c r="Q275" i="3"/>
  <c r="U275" i="3" s="1"/>
  <c r="Q306" i="3"/>
  <c r="U306" i="3" s="1"/>
  <c r="B660" i="2"/>
  <c r="C489" i="1"/>
  <c r="B516" i="1" s="1"/>
  <c r="C465" i="1"/>
  <c r="C396" i="1"/>
  <c r="C341" i="1"/>
  <c r="C316" i="1"/>
  <c r="C5" i="1"/>
</calcChain>
</file>

<file path=xl/comments1.xml><?xml version="1.0" encoding="utf-8"?>
<comments xmlns="http://schemas.openxmlformats.org/spreadsheetml/2006/main">
  <authors>
    <author>CTT</author>
  </authors>
  <commentList>
    <comment ref="F609" authorId="0" shapeId="0">
      <text>
        <r>
          <rPr>
            <b/>
            <sz val="8"/>
            <color indexed="81"/>
            <rFont val="Tahoma"/>
            <family val="2"/>
          </rPr>
          <t>CTT: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<sst xmlns="http://schemas.openxmlformats.org/spreadsheetml/2006/main" count="6049" uniqueCount="3280">
  <si>
    <t>DANH SÁCH HỢP TÁC XÃ ĐANG HOẠT ĐỘNG</t>
  </si>
  <si>
    <r>
      <t xml:space="preserve"> </t>
    </r>
    <r>
      <rPr>
        <b/>
        <sz val="12"/>
        <rFont val="Times New Roman"/>
        <family val="1"/>
      </rPr>
      <t>(Phân theo lĩnh vực hoạt động SXKD chính, Số liệu đến ngày 15/7/2026)</t>
    </r>
  </si>
  <si>
    <t>STT</t>
  </si>
  <si>
    <t>Tên các đơn vị</t>
  </si>
  <si>
    <t>Năm thành lập</t>
  </si>
  <si>
    <t>Ngành nghề đăng ký</t>
  </si>
  <si>
    <t>Trụ sở giao dịch</t>
  </si>
  <si>
    <t>Điện thoại</t>
  </si>
  <si>
    <t>Chủ tịch HĐQT/    Giám đốc</t>
  </si>
  <si>
    <t>Là ĐV thành viên LMHTX</t>
  </si>
  <si>
    <t>I</t>
  </si>
  <si>
    <t>NÔNG NGHIỆP</t>
  </si>
  <si>
    <t xml:space="preserve">HTX                                                     </t>
  </si>
  <si>
    <t>1. KHU VỰC BẮC SƠN</t>
  </si>
  <si>
    <t>HTX NL Sơn Trang</t>
  </si>
  <si>
    <t>Chăm sóc, trồng, khai thác rừng</t>
  </si>
  <si>
    <t>Thôn Long Hưng, xã Long Đống (xã Bắc Sơn)</t>
  </si>
  <si>
    <t>0945058425</t>
  </si>
  <si>
    <t>Nguyễn Văn Tuấn</t>
  </si>
  <si>
    <t>HTX Toàn Thắng</t>
  </si>
  <si>
    <t>Thôn Ngả Hai, xã Vũ Lễ</t>
  </si>
  <si>
    <t>0976382204</t>
  </si>
  <si>
    <t>Phạm Văn Lân</t>
  </si>
  <si>
    <t>x</t>
  </si>
  <si>
    <t>HTX TH xã Bắc Sơn</t>
  </si>
  <si>
    <t>Trồng cây lương thực</t>
  </si>
  <si>
    <t xml:space="preserve">Thôn Bắc Sơn 2, xã Bắc Sơn </t>
  </si>
  <si>
    <t>01665625672</t>
  </si>
  <si>
    <t>Dương Công Điều</t>
  </si>
  <si>
    <t>HTX nông nghiệp Nam Hồng</t>
  </si>
  <si>
    <t>Dịch vụ nông nghiệp, chăn nuôi gia súc, gia cầm, nuôi trồng thuỷ sản</t>
  </si>
  <si>
    <t>Thôn Hồng Phong 4, xã Chiến Thắng (xã Vũ Lễ)</t>
  </si>
  <si>
    <t>0167615271</t>
  </si>
  <si>
    <t>Đặng Văn Lương</t>
  </si>
  <si>
    <t>HTX cây ăn quả Vũ Sơn</t>
  </si>
  <si>
    <t>Trồng cây ăn quả</t>
  </si>
  <si>
    <t>Thôn Nà Qué, xã Vũ Sơn (xã Vũ Lễ)</t>
  </si>
  <si>
    <t>Dương Công Thầm</t>
  </si>
  <si>
    <t>HTX Phương Thịnh</t>
  </si>
  <si>
    <t>Chăn nuôi bò; trồng cây nông, lâm nghiệp, cây ăn quả</t>
  </si>
  <si>
    <t>Thôn Pá Lét, xã Nhất Tiến (xã Nhất Hoà)</t>
  </si>
  <si>
    <t>01645081439</t>
  </si>
  <si>
    <t>Nguyễn Văn Tương</t>
  </si>
  <si>
    <t>HTX phát triển nông lâm Đông Bắc</t>
  </si>
  <si>
    <t>Trồng cây dược liệu, Macca; trồng rừng và chăm sóc rừng</t>
  </si>
  <si>
    <t>Thôn Bó Tát, xã Tân Hương (xã Vũ Lăng)</t>
  </si>
  <si>
    <t>0968236555</t>
  </si>
  <si>
    <t>Dương Văn Tuệ</t>
  </si>
  <si>
    <t>HTX Toàn Phát</t>
  </si>
  <si>
    <t>Trồng cây ăn quả; chăn nuôi trâu, bò; Vận tải hàng hoá</t>
  </si>
  <si>
    <t>Thôn Quang Thái, xã Vũ Lễ</t>
  </si>
  <si>
    <t>0974529538</t>
  </si>
  <si>
    <t>Hoàng Văn Bình</t>
  </si>
  <si>
    <t>HTX SXKDDVTH xã Đồng Ý</t>
  </si>
  <si>
    <t>Trồng cây ăn quả, nuôi trồng thuỷ sản</t>
  </si>
  <si>
    <t>Thôn Khau Ràng, xã Đồng Ý (xã Tân Tri)</t>
  </si>
  <si>
    <t>0979856213</t>
  </si>
  <si>
    <t>Hoàng Xuân Tuyên</t>
  </si>
  <si>
    <t>HTX Phúc Hưng</t>
  </si>
  <si>
    <t>Thôn Nà Nâm, xã Tân Lập (xã Vũ Lăng)</t>
  </si>
  <si>
    <t>0832105466</t>
  </si>
  <si>
    <t>Hoàng Doãn Phúc</t>
  </si>
  <si>
    <t>HTX nông lâm thuỷ sản Bắc Sơn</t>
  </si>
  <si>
    <t>Trồng cây ăn quả; chăn nuôi trâu, bò, lợn, gia cầm</t>
  </si>
  <si>
    <t>Số 137, Trần Đăng Ninh, xã Bắc Sơn</t>
  </si>
  <si>
    <t>0388652494</t>
  </si>
  <si>
    <t>Bế Thị Liên</t>
  </si>
  <si>
    <t>HTX nông nghiệp Minh Huân</t>
  </si>
  <si>
    <t>Thôn An Ninh Minh Quang, xã Long Đống (xã Bắc Sơn)</t>
  </si>
  <si>
    <t>0397710781</t>
  </si>
  <si>
    <t>Hoàng Công Huân</t>
  </si>
  <si>
    <t>HTX nông sản hữu cơ Bắc Sơn</t>
  </si>
  <si>
    <t>Trồng rau, đậu các loại, trồng hoa; Chăn nuôi thỏ, gia cầm, thuỷ cầm</t>
  </si>
  <si>
    <t>Thôn Tiên Hội, xã Hưng Vũ</t>
  </si>
  <si>
    <t>0866031389</t>
  </si>
  <si>
    <t>HTX NNDVCN Hợp Tiến</t>
  </si>
  <si>
    <t>Sản xuất các loại bánh từ bột; Trồng ngô, cây lương thực, cây hàng năm, gia vị, dược liệu, hương liệu; cây ăn quả, lương thực; chăn nuôi; dịch vụ trồng trọt, chăn nuôi</t>
  </si>
  <si>
    <t>Thôn Vĩnh Thuận, xã Bắc Sơn</t>
  </si>
  <si>
    <t>0389657662</t>
  </si>
  <si>
    <t>Phạm Bá Tình</t>
  </si>
  <si>
    <t>HTX CNNN dịch vụ Tân Phát</t>
  </si>
  <si>
    <t>Trồng rừng, chăm sóc rừng và ươm giống cây lâm nghiệp; trồng cây lấy sợi (gai xanh); chăn nuôi gia súc, gia cầm, thỏ; DVNN</t>
  </si>
  <si>
    <t>Thôn Tiến Hợp 2, xã Bắc Sơn</t>
  </si>
  <si>
    <t>0912192265</t>
  </si>
  <si>
    <t>Hà Hải Nghi</t>
  </si>
  <si>
    <t>HTX trồng Quế Khuổi Cay</t>
  </si>
  <si>
    <t>Trồng cây lâu năm (quế, keo, mỡ)</t>
  </si>
  <si>
    <t>Xóm Khuổi Cay, Bản Khuông, xã Vạn Thuỷ (xã Tân Tri)</t>
  </si>
  <si>
    <t>0384266703</t>
  </si>
  <si>
    <t>Đặng Hoa Sơn</t>
  </si>
  <si>
    <t>HTX Lâm Thuyết</t>
  </si>
  <si>
    <t>Trồng cây lâu năm (quế, keo); Nuôi trồng thuỷ sản nội địa (cá nước ngọt)</t>
  </si>
  <si>
    <t>Bản Soong, xã Vạn Thuỷ (xã Tân Tri)</t>
  </si>
  <si>
    <t>0911136196</t>
  </si>
  <si>
    <t>Nguyễn Văn Quyền</t>
  </si>
  <si>
    <t>HTX Bình Huy Luân</t>
  </si>
  <si>
    <t>Bản Khuông, xã Vạn Thuỷ (xã Tân Tri)</t>
  </si>
  <si>
    <t>0976640210</t>
  </si>
  <si>
    <t>Hoàng Kim Lân</t>
  </si>
  <si>
    <t>HTX nông nghiệp Anh Thuận</t>
  </si>
  <si>
    <t>Chăn nuôi lợn và sản xuất giống lợn; Trồng rừng, chăm sóc rừng và ươm giống cây lâm nghiệp</t>
  </si>
  <si>
    <t>Thôn Lân Páng, xã Đồng Ý (xã Tân Tri)</t>
  </si>
  <si>
    <t>0333354602</t>
  </si>
  <si>
    <t>Dương Thị Thi</t>
  </si>
  <si>
    <t>HTX NNDV&amp;TM Đại Phát</t>
  </si>
  <si>
    <t>Trồng cây ăn quả; chăn nuôi gia súc, gia cầm, thỏ</t>
  </si>
  <si>
    <t>Thôn Hữu Vĩnh 2, xã Bắc Sơn</t>
  </si>
  <si>
    <t>0326345127</t>
  </si>
  <si>
    <t>Nguyễn Văn Hiệu</t>
  </si>
  <si>
    <t>HTX DVNN Tân Hương, Bắc Sơn</t>
  </si>
  <si>
    <t>Chăn nuôi, sản xuất giống trâu, bò; nuôi lợn, hươu sao; trồng cây ăn quả; bán lẻ thực phẩm, đồ uống</t>
  </si>
  <si>
    <t>Thôn Đon Uý, xã Tân Hương (xã Vũ Lăng)</t>
  </si>
  <si>
    <t>0982800143</t>
  </si>
  <si>
    <t>Dương Hữu Trình</t>
  </si>
  <si>
    <t>HTX đoàn kết Nam Hương</t>
  </si>
  <si>
    <t>Chăn nuôi, sản xuất giống trâu, bò; bán lẻ lương thực, thực phẩm, đồ uống, vật tư nông nghiệp</t>
  </si>
  <si>
    <t>Thôn Nam Hương, xã Tân Hương (xã Vũ Lăng)</t>
  </si>
  <si>
    <t>0368463310</t>
  </si>
  <si>
    <t>Lường Văn Lâm</t>
  </si>
  <si>
    <t>HTX DVNNSX Chiêu Vũ</t>
  </si>
  <si>
    <t>Trồng cây ăn quả, cây gia vị, dược liệu, hương liệu; chăn nuôi trâu, bò, gia cầm; Bán lẻ thực phẩm, đồ uống</t>
  </si>
  <si>
    <t>Thôn Áng Nộc, xã Chiêu Vũ (xã Vũ Lăng)</t>
  </si>
  <si>
    <t>0393745118</t>
  </si>
  <si>
    <t>Dương Văn Lượng</t>
  </si>
  <si>
    <t>HTX DVNLN Tân Thành</t>
  </si>
  <si>
    <t>Trồng cây ăn quả, lương thực, cây lâu năm; chăn nuôi trâu, bò, lợn, gia cầm; DVNN</t>
  </si>
  <si>
    <t>Thôn Tân Vũ, xã Tân Thành (xã Nhất Hoà)</t>
  </si>
  <si>
    <t>0879834999</t>
  </si>
  <si>
    <t>Dương Hữu Lợi</t>
  </si>
  <si>
    <t>HTX NLTS Tiến Đạt</t>
  </si>
  <si>
    <t>Khai thác gỗ; trồng cây ăn quả, cây gia vị, dược liệu, hương liệu; chăn nuôi trâu, bò, gia cầm; DVNN</t>
  </si>
  <si>
    <t>Thôn Lân Dạ, xã Đồng Ý (xã Tân Tri)</t>
  </si>
  <si>
    <t>0963263961</t>
  </si>
  <si>
    <t>Dương Văn Duyên</t>
  </si>
  <si>
    <t>HTX SX&amp;DVNN Vũ Lăng</t>
  </si>
  <si>
    <t>Chăn nuôi trâu, bò, dê, cừu; trồng cây thuốc lá, cây ăn quả</t>
  </si>
  <si>
    <t>Thôn Liên Lạc, xã Vũ Lăng</t>
  </si>
  <si>
    <t>0848999833</t>
  </si>
  <si>
    <t>Lường Văn Hường</t>
  </si>
  <si>
    <t>HTX trồng rừng Hiển Long</t>
  </si>
  <si>
    <t>Trồng cây lâu năm (hồi, quế, mỡ, bạch đàn); cây gia vị, dược liệu, hương liệu</t>
  </si>
  <si>
    <t>Thôn Nà Nhì, xã Đồng Ý (xã Tân Tri)</t>
  </si>
  <si>
    <t>0362090388</t>
  </si>
  <si>
    <t>Nông Thị Nhung</t>
  </si>
  <si>
    <t>HTX NLTS Hoàng Đạt</t>
  </si>
  <si>
    <t>Trồng rừng, chăm sóc rừng và ươm giống cây lâm nghiệp</t>
  </si>
  <si>
    <t>0838038998</t>
  </si>
  <si>
    <t>Hoàng Văn Đạt</t>
  </si>
  <si>
    <t>HTX DVNN Yên Thành Bắc Sơn</t>
  </si>
  <si>
    <t>Trồng cây ăn quả, cây gia vị, dược liệu, hương liệu; hoạt động dịch vụ sau thu hoạch...</t>
  </si>
  <si>
    <t>Thôn Yên Thành, xã Tân Thành (xã Nhất Hoà)</t>
  </si>
  <si>
    <t>0356728424</t>
  </si>
  <si>
    <t>Nguyễn Thị Minh</t>
  </si>
  <si>
    <t>HTX NLN Tân Tri</t>
  </si>
  <si>
    <t>Chăn nuôi trâu, bò, lợn; trồng ngô, cây lương thực (lạc), cây hàng năm</t>
  </si>
  <si>
    <t>Thôn Yên Mỹ, xã Tân Tri</t>
  </si>
  <si>
    <t>0366284692</t>
  </si>
  <si>
    <t>Trịnh Văn Trọng</t>
  </si>
  <si>
    <t>HTX nông nghiệp Nhất Hoà</t>
  </si>
  <si>
    <t>DVCN ( nuôi Hươu, Dúi, ong Mật, gia súc, gia cầm...)</t>
  </si>
  <si>
    <t>Thôn Gia Hoà 1, xã Nhất Hoà</t>
  </si>
  <si>
    <t>Đỗ Hoàng Minh</t>
  </si>
  <si>
    <t xml:space="preserve">HTX DVNN cây Đào xã Chiến Thắng </t>
  </si>
  <si>
    <t>Trồng rau, đậu, hoa, cây cảnh; chăn nuôi gia súc, gia cầm</t>
  </si>
  <si>
    <t>Thôn Hồng Phong 1, xã Chiến Thắng (xã Vũ Lễ)</t>
  </si>
  <si>
    <t>0327164638</t>
  </si>
  <si>
    <t>Trần Văn Luân</t>
  </si>
  <si>
    <t xml:space="preserve">HTX Mắc Ca Bắc Sơn </t>
  </si>
  <si>
    <t>Trồng cây ăn quả, lúa, ngô, rau, củ; chăn nuôi gia súc, gia cầm</t>
  </si>
  <si>
    <t>Thôn Nà Tân, xã Vũ Sơn (xã Vũ Lễ)</t>
  </si>
  <si>
    <t>0398308792</t>
  </si>
  <si>
    <t>Lương Đình Trình</t>
  </si>
  <si>
    <t>HTX TM&amp;DV Thành Sơn</t>
  </si>
  <si>
    <t>Trồng cây thuốc lá, thuốc lào; trồng ngô và các loại cây lương thực</t>
  </si>
  <si>
    <t>Thôn Làng Dọc 2, xã Vũ Lăng</t>
  </si>
  <si>
    <t>0917681993</t>
  </si>
  <si>
    <t>Nguyễn Hoàng Tuấn</t>
  </si>
  <si>
    <t xml:space="preserve">HTX sản xuất và dịch vụ Bắc Sơn </t>
  </si>
  <si>
    <t>Trồng trọt, chăn nuôi hỗn hợp; SX thức ăn gia súc, gia cầm, thuỷ sản</t>
  </si>
  <si>
    <t>Thôn Hợp Thành, xã Đồng Ý (xã Tân Tri)</t>
  </si>
  <si>
    <t>0983019569</t>
  </si>
  <si>
    <t>Trần Quang Thái</t>
  </si>
  <si>
    <t xml:space="preserve">HTX hoa đào xã Vũ Sơn </t>
  </si>
  <si>
    <t>Trồng rau, đậu, hoa, cây cảnh; chăn nuôi gia súc, gia cầm; DVNN</t>
  </si>
  <si>
    <t>Thôn Nà Pán, xã Vũ Sơn (xã Vũ Lễ)</t>
  </si>
  <si>
    <t>0394622778</t>
  </si>
  <si>
    <t>Dương Văn Đoàn</t>
  </si>
  <si>
    <t xml:space="preserve">HTX NN &amp; XD Hướng Loan  </t>
  </si>
  <si>
    <t>Trồng trọt, chăn nuôi hỗn hợp; Xây dựng công trình</t>
  </si>
  <si>
    <t>Khối phố Tiến Hợp 1, xã Bắc Sơn</t>
  </si>
  <si>
    <t>0949285107</t>
  </si>
  <si>
    <t>Dương Văn Hướng</t>
  </si>
  <si>
    <t xml:space="preserve">HTX cây ăn quả Nhung Giang  </t>
  </si>
  <si>
    <t>Thôn Bó Tát, Xã Tân Hương (xã Vũ Lăng)</t>
  </si>
  <si>
    <t>0978008559</t>
  </si>
  <si>
    <t>Nguyễn Hữu Giang</t>
  </si>
  <si>
    <t>2. KHU VỰC BÌNH GIA</t>
  </si>
  <si>
    <t>HTX Tô Hiệu</t>
  </si>
  <si>
    <t>Chăn nuôi lợn</t>
  </si>
  <si>
    <t>Thôn Pác Nàng, xã Tô Hiệu (xã Bình Gia)</t>
  </si>
  <si>
    <t>0987324730</t>
  </si>
  <si>
    <t>Nguyễn Đình Chiến</t>
  </si>
  <si>
    <t>HTX SXKD NLN xã Hồng Thái</t>
  </si>
  <si>
    <t>Trồng lúa</t>
  </si>
  <si>
    <t>Bản Huấn, xã Hồng Thái (xã Tân Văn)</t>
  </si>
  <si>
    <t>0347707569</t>
  </si>
  <si>
    <t>Lăng Văn Eng</t>
  </si>
  <si>
    <t>HTX An Hồng Bình Gia</t>
  </si>
  <si>
    <t>Chăn nuôi lợn, gia cầm; trồng cây ăn quả, gia vị, dược liệu, hương liệu; trồng rừng và chăm sóc rừng</t>
  </si>
  <si>
    <t>Thôn Nà Pàn, xã Hoa Thám</t>
  </si>
  <si>
    <t>0916158818</t>
  </si>
  <si>
    <t>Lưu Thu Hiền</t>
  </si>
  <si>
    <t>HTX  DV&amp;TM Lâm Thịnh Phát</t>
  </si>
  <si>
    <t>Trồng rừng, chăm sóc rừng và ươm giống cây lâm nghiệp; DVNN</t>
  </si>
  <si>
    <t>Bản Pìn, xã Hoa Thám</t>
  </si>
  <si>
    <t>0353338838</t>
  </si>
  <si>
    <t>Vũ Văn Nguyễn</t>
  </si>
  <si>
    <t>HTX SXDVNLN Liên Hợp</t>
  </si>
  <si>
    <t>Trồng cây lâu năm, cây ăn quả, rau, đậu, hoa; chăn nuôi trâu bò, gia cầm</t>
  </si>
  <si>
    <t>Nhà Văn hoá bản Phân, xã Hoàng Văn Thụ (xã Bình Gia)</t>
  </si>
  <si>
    <t>0362071011</t>
  </si>
  <si>
    <t>Lương Văn Toàn</t>
  </si>
  <si>
    <t>HTX nông nghiệp miền Bắc</t>
  </si>
  <si>
    <t>Chăn nuôi lợn và SX giống lợn; trồng rừng và chăm sóc rừng và ươm giống cây lâm nghiệp</t>
  </si>
  <si>
    <t>Thôn Khuổi Ngành, xã Quý Hoà</t>
  </si>
  <si>
    <t>0948210459</t>
  </si>
  <si>
    <t>Phạm Văn Thọ</t>
  </si>
  <si>
    <t>HTX SX&amp;DVNN quế thạch Tân Hoà</t>
  </si>
  <si>
    <t>Trồng rừng, chăm sóc rừng và ươm giống cây lâm nghiệp; cưa, xẻ, bào và bảo quản gỗ; trồng cây gia vị, dược liệu, hương liệu</t>
  </si>
  <si>
    <t>Thôn Tân Tiến, xã Tân Hoà (xã Thiện Long)</t>
  </si>
  <si>
    <t>0334566273</t>
  </si>
  <si>
    <t>Nguyễn Văn Võ</t>
  </si>
  <si>
    <t>HTX chăn nuôi Lộc Phát</t>
  </si>
  <si>
    <t>Chăn nuôi và sản xuất giống gia súc (trâu, bò, dê, cừu, hươu, nai), gia cầm; trồng cây gia vị, dược liệu, hương liệu; DVNN</t>
  </si>
  <si>
    <t>Thôn Lân Luông, xã Thiện Hoà</t>
  </si>
  <si>
    <t>0373308543</t>
  </si>
  <si>
    <t>Đặng Văn Loan</t>
  </si>
  <si>
    <t>HTX hoa Hồi hữu cơ Bình Gia</t>
  </si>
  <si>
    <t>Trồng rừng, chăm sóc rừng và ươm giống cây lâm nghiệp; trồng cây gia vị, dược liệu, hương liệu; HĐDV sau thu hoạch</t>
  </si>
  <si>
    <t>Ngã tư, xã Bình Gia</t>
  </si>
  <si>
    <t>0366901655</t>
  </si>
  <si>
    <t>Nguyễn Hồng Loan</t>
  </si>
  <si>
    <t xml:space="preserve">HTX SX hồi hữu cơ xã Quang Trung </t>
  </si>
  <si>
    <t>Trồng rừng, chăm sóc rừng và ươm giống cây lâm nghiệp; trồng cây lấy quả chứa dầu</t>
  </si>
  <si>
    <t>Nhà VH Bản Quần, xã Quang Trung (xã Thiện Thuật)</t>
  </si>
  <si>
    <t>0396420187</t>
  </si>
  <si>
    <t>Hoàng Văn Chuyên</t>
  </si>
  <si>
    <t xml:space="preserve">HTX NLN Nà Làng </t>
  </si>
  <si>
    <t>Trồng rừng, chăm sóc rừng và ươm giống cây lâm nghiệp(hồi, quế); trồng chè, sản xuất chè</t>
  </si>
  <si>
    <t>Khối phố Ngọc Quyến, xã Bình Gia</t>
  </si>
  <si>
    <t>0915990886</t>
  </si>
  <si>
    <t>Lý Phương Hiền</t>
  </si>
  <si>
    <t>HTX vì sức khoẻ cộng đồng</t>
  </si>
  <si>
    <t>Chăn nuôi gia súc, gia cầm (lợn, trâu, bò, gà); trồng rừng, cây lâm nghiệp; khai thác gỗ</t>
  </si>
  <si>
    <t>0989254792</t>
  </si>
  <si>
    <t>Bàn Văn Hiền</t>
  </si>
  <si>
    <t xml:space="preserve">HTX DVSXNLN Thiện Long </t>
  </si>
  <si>
    <t>Trồng rau, đậu, hoa, cây cảnh; trồng rừng, chăm sóc rừng</t>
  </si>
  <si>
    <t>Thôn Bắc Hoá, xã Thiện Long</t>
  </si>
  <si>
    <t>0374997437</t>
  </si>
  <si>
    <t>Lê Văn Hành</t>
  </si>
  <si>
    <t>HTX NN, DV &amp; TM Thiện Thuật</t>
  </si>
  <si>
    <t>Trồng rau, đậu, hoa; gia vị, dược liệu, hương liệu; chăn nuôi lợn, gia cầm</t>
  </si>
  <si>
    <t>Thôn Pò Sè, xã Thiện Thuật</t>
  </si>
  <si>
    <t>0376106005</t>
  </si>
  <si>
    <t>Ma Văn Chấn</t>
  </si>
  <si>
    <t>HTX Dương gia Lạng Sơn</t>
  </si>
  <si>
    <t>Trồng cây hàng năm, cây gia vị, dược liệu, hương liệu lâu năm</t>
  </si>
  <si>
    <t>Thôn Mỹ Hoà, xã Thiện Hoà</t>
  </si>
  <si>
    <t>0912064969</t>
  </si>
  <si>
    <t>Dương Xuân Đức</t>
  </si>
  <si>
    <t>HTX nông nghiệp Xanh</t>
  </si>
  <si>
    <t>Trồng rau, đậu các loại và trồng hoa</t>
  </si>
  <si>
    <t>Thôn Nhất Tiến, Xã Hồng Phong, Tỉnh Lạng Sơn</t>
  </si>
  <si>
    <t>03345958330961620895</t>
  </si>
  <si>
    <t>Hoàng Thị Thanh</t>
  </si>
  <si>
    <t>3. KHU VỰC VĂN QUAN</t>
  </si>
  <si>
    <t>HTX nông nghiệp Hùng Trường</t>
  </si>
  <si>
    <t>Chăn nuôi lợn, dê, cừu; cung ứng thức ăn và nguyên liệu làm thức ăn chăn nuôi</t>
  </si>
  <si>
    <t>Thôn Khòn Lạn, xã Liên Hội (xã Điềm He)</t>
  </si>
  <si>
    <t>0389387833</t>
  </si>
  <si>
    <t>Triệu Giang Hùng</t>
  </si>
  <si>
    <t>HTX chăn nuôi Lùng Khoang</t>
  </si>
  <si>
    <t>Chăn nuôi lợn, gia cầm; cung ứng thức ăn và nguyên liệu làm thức ăn chăn nuôi</t>
  </si>
  <si>
    <t>Bản Dạ, xã Xuân Mai (xã Yên Phúc)</t>
  </si>
  <si>
    <t>0913257541</t>
  </si>
  <si>
    <t>Trần Xuân Hoàn</t>
  </si>
  <si>
    <t>HTX nông sản sạch Lạng Sơn</t>
  </si>
  <si>
    <t>Trồng rau, củ, quả anh toàn; SX tinh bột và các SP từ tinh bột (ngô)</t>
  </si>
  <si>
    <t>Đỉnh đèo Lùng Pa, thôn Phú Nhuận, xã Điềm He</t>
  </si>
  <si>
    <t>0949221055</t>
  </si>
  <si>
    <t>Hoàng Ngọc Anh</t>
  </si>
  <si>
    <t>HTX Thuận Phát - Tràng Phái</t>
  </si>
  <si>
    <t>Trồng rau, đậu các loại, trồng hoa (trồng nấm)</t>
  </si>
  <si>
    <t>Thôn Phai Làng, xã Tràng Phái (xã Tân Đoàn)</t>
  </si>
  <si>
    <t>0835707108</t>
  </si>
  <si>
    <t>Triệu Thị Lý</t>
  </si>
  <si>
    <t>HTX DV hồi Hữu cơ Văn Quan</t>
  </si>
  <si>
    <t>Hoạt động DVNN; chăn nuôi trâu, bò, lợn, gia cầm; nuôi trồng thuỷ sản; bán buôn NLS nguyên liệu</t>
  </si>
  <si>
    <t>Bản Cưởm, xã Bình Phúc (xã Yên Phúc)</t>
  </si>
  <si>
    <t>Triệu Văn Diệu</t>
  </si>
  <si>
    <t>HTX DVCN Thu Hiền</t>
  </si>
  <si>
    <t>Chăn nuôi lợn, dịch vụ cung ứng thức ăn chăn nuôi</t>
  </si>
  <si>
    <t>Thôn Nà Súng, xã Vĩnh Lại (Điềm He), huyện Văn Quan</t>
  </si>
  <si>
    <t>0976471025</t>
  </si>
  <si>
    <t>Đổng Thu Hiền</t>
  </si>
  <si>
    <t>HTX DVNLN Tri Lễ</t>
  </si>
  <si>
    <t>HĐDV lâm nghiệp; nuôi tròng thuỷ sản nội địa; rồng rừng, chăm sóc, khai thác rừng; ươm giống cây lâm nghiệp</t>
  </si>
  <si>
    <t>Thôn Lũng Phúc, xã Tri Lễ</t>
  </si>
  <si>
    <t>0865934476</t>
  </si>
  <si>
    <t>Lý Văn Trung</t>
  </si>
  <si>
    <t>HTX SXNN&amp;TM Phúc An</t>
  </si>
  <si>
    <t>Trồng cây hàng năm khác; trồng cây ăn quả; chăn nuôi gia súc, gia cầm</t>
  </si>
  <si>
    <t>Thôn Nà Hấy, xã Bình Phúc (xã Yên Phúc)</t>
  </si>
  <si>
    <t>0329793688</t>
  </si>
  <si>
    <t>Đỗ Văn Dũng</t>
  </si>
  <si>
    <t xml:space="preserve">HTX Đại Quân </t>
  </si>
  <si>
    <t>Trồng trọt, chăn nuôi hỗn hợp; chăn nuôi gia súc, gia cầm</t>
  </si>
  <si>
    <t>Thôn Nà Bó, xã Tri Lễ</t>
  </si>
  <si>
    <t>0918292326</t>
  </si>
  <si>
    <t>Lê Văn Huyện</t>
  </si>
  <si>
    <t>HTX nông nghiệp Tân Thành</t>
  </si>
  <si>
    <t>Trồng cây ăn quả, rau, đậu, hoa; chăn nuôi trâu bò, gia cầm, ong; dịch vụ cho thuê bàn, ghế, bạt</t>
  </si>
  <si>
    <t>Thôn Tồng Han, xã Tân Thành (xã Tân Đoàn)</t>
  </si>
  <si>
    <t>0975758051</t>
  </si>
  <si>
    <t>Hoàng Văn Đại</t>
  </si>
  <si>
    <t>HTX trồng trọt chăn nuôi Sơn Hà</t>
  </si>
  <si>
    <t>Trồng rừng và ươm giống cây lâm nghiệp; chăn nuôi gia súc, gia cầm</t>
  </si>
  <si>
    <t>Thôn Long Giang, xã Xuân Long (xã Khánh Khê)</t>
  </si>
  <si>
    <t>0369144868</t>
  </si>
  <si>
    <t>Lộc Văn Chiến</t>
  </si>
  <si>
    <t>HTX NLN Xuân Long</t>
  </si>
  <si>
    <t>Trồng gừng, rau, đậu, hoa; chăn nuôi lợn rừng; DVNN</t>
  </si>
  <si>
    <t>Thôn Long Tràng, xã Xuân Long (xã Khánh Khê)</t>
  </si>
  <si>
    <t>0963880746</t>
  </si>
  <si>
    <t>Hà Văn Hùng</t>
  </si>
  <si>
    <t xml:space="preserve">HTX TM và DV Tràng Các </t>
  </si>
  <si>
    <t>Chăn nuôi trâu, bò và sản xuất giống trâu, bò; chăn nuôi gia cầm</t>
  </si>
  <si>
    <t>Thôn Nà Rẹ, Xã Khánh Khê</t>
  </si>
  <si>
    <t>0987847280</t>
  </si>
  <si>
    <t>Vi Văn Nhiêu</t>
  </si>
  <si>
    <t>HTX nông lâm nghiệp và dịch vụ Tân Đoàn</t>
  </si>
  <si>
    <t>Trồng cây lấy củ</t>
  </si>
  <si>
    <t>Thôn Đoàn Kết, Xã Tân Đoàn, Tỉnh Lạng Sơn</t>
  </si>
  <si>
    <t>0376109159</t>
  </si>
  <si>
    <t>Triệu Thị Nhiệm</t>
  </si>
  <si>
    <t xml:space="preserve">HTX chăn nuôi thôn Khòn Sày </t>
  </si>
  <si>
    <t>Chăn nuôi trâu, bò</t>
  </si>
  <si>
    <t>Thôn Khòn Sày, Xã Tân Đoàn</t>
  </si>
  <si>
    <t>0364736221</t>
  </si>
  <si>
    <t>Vy Văn Gia</t>
  </si>
  <si>
    <t xml:space="preserve">HTX ngựa Bạch Điềm He </t>
  </si>
  <si>
    <t>Chăn nuôi ngựa</t>
  </si>
  <si>
    <t>Thôn Pác Làng, Xã Điềm He</t>
  </si>
  <si>
    <t>0399736196</t>
  </si>
  <si>
    <t>Vy Văn Hùng</t>
  </si>
  <si>
    <t>4. KHU VỰC CHI LĂNG</t>
  </si>
  <si>
    <t>HTX dịch vụ Giống cây trồng Chi Lăng</t>
  </si>
  <si>
    <t>Sản xuất cung ứng cây trồng nông - lâm nghiệp; dịch vụ vật tư NLN</t>
  </si>
  <si>
    <t>Thôn Làng Nong, xã Thượng Cường (xã Bằng Mạc)</t>
  </si>
  <si>
    <t>0253820494 0369718454</t>
  </si>
  <si>
    <t>Nông Văn Chiến</t>
  </si>
  <si>
    <t>HTX DV &amp; PTNN Đoàn Kết Chi Lăng</t>
  </si>
  <si>
    <t>Cung ứng vật tư nông nghiệp; buôn bán, sản xuất phân bón; sản phẩm nông, lâm sản</t>
  </si>
  <si>
    <t>Thôn Đồng Ngầu, xã Chi Lăng</t>
  </si>
  <si>
    <t>0963499113</t>
  </si>
  <si>
    <t>Phan Tiến Dũng</t>
  </si>
  <si>
    <t>HTX Phượng Hoàng</t>
  </si>
  <si>
    <t>Trồng cây ăn quả (bưởi diễn), dịch vụ nông nghiệp</t>
  </si>
  <si>
    <t>Thôn Quán Thanh, xã Chi Lăng</t>
  </si>
  <si>
    <t>0986899647</t>
  </si>
  <si>
    <t>Dương Ngọc Đại</t>
  </si>
  <si>
    <t>HTX chăn nuôi gà Vạn Linh</t>
  </si>
  <si>
    <t xml:space="preserve">Chăn nuôi, sản xuất gà giống </t>
  </si>
  <si>
    <t>Thôn Nà Lặp, xã Vạn Linh</t>
  </si>
  <si>
    <t>0985546918</t>
  </si>
  <si>
    <t>Mai Văn Phản</t>
  </si>
  <si>
    <t>HTX nuôi ong mật Vân Thuỷ</t>
  </si>
  <si>
    <t>Nuôi ong lấy mật</t>
  </si>
  <si>
    <t>Thôn Nà Pất, xã Vân Thuỷ (xã Chiến Thắng)</t>
  </si>
  <si>
    <t>0985100406</t>
  </si>
  <si>
    <t>Hoàng Văn Phương</t>
  </si>
  <si>
    <t>HTX DV&amp; SXNN Đồng Mỏ</t>
  </si>
  <si>
    <t>Trồng trọt, chăn nuôi hỗn hợp; dịch vụ nông nghiệp; ăn uống</t>
  </si>
  <si>
    <t>Khu Than Muội, TT Đồng Mỏ (xã Chi Lăng)</t>
  </si>
  <si>
    <t>0978789860</t>
  </si>
  <si>
    <t>Nguyễn Trí Tuấn</t>
  </si>
  <si>
    <t>HTX nông sản huyện Chi Lăng</t>
  </si>
  <si>
    <t>DV nông nghiệp, mua bán nông, lâm sản, phân bón, thuốc bảo vệ thực vật</t>
  </si>
  <si>
    <t>Thôn Than Muội, xã Quang Lang (xã Chi Lăng)</t>
  </si>
  <si>
    <t>0915483800</t>
  </si>
  <si>
    <t>Nguyễn Thị Lý</t>
  </si>
  <si>
    <t>HTX DV&amp;SX nông nghiệp xã Mai Sao</t>
  </si>
  <si>
    <t>Trồng trọt, chăn nuôi; dịch vụ lâm nghiệp;buôn bán phân bón, thuốc bảo vệ thực vật</t>
  </si>
  <si>
    <t>Thôn Nà Lốc, xã Mai Sao (xã Nhân Lý)</t>
  </si>
  <si>
    <t>0985651362</t>
  </si>
  <si>
    <t>Nông Văn Cường</t>
  </si>
  <si>
    <t>HTX SX DVNN xã Hoà Bình</t>
  </si>
  <si>
    <t>Thôn Ba Nàng, xã Hoà Bình (xã Vạn Linh)</t>
  </si>
  <si>
    <t>0353975277</t>
  </si>
  <si>
    <t>Vi Văn Thắng</t>
  </si>
  <si>
    <t>HTX nông nghiệp thôn Lũng Cút</t>
  </si>
  <si>
    <t>Thôn Lũng Cút, thị trấn Đồng Mỏ (xã Chi Lăng)</t>
  </si>
  <si>
    <t>01657291335</t>
  </si>
  <si>
    <t>Lưu Anh Tuấn</t>
  </si>
  <si>
    <t>HTX Nguyễn Thành Đạt</t>
  </si>
  <si>
    <t>Trồng cây thuốc lá, thuốc lào; bán lẻ sản phẩm thuốc lá, thuốc lào</t>
  </si>
  <si>
    <t>Khu Trung Tâm, thị trấn Đồng Mỏ (xã Chi Lăng)</t>
  </si>
  <si>
    <t>0979429026</t>
  </si>
  <si>
    <t>Nguyễn Thị Trà Mi</t>
  </si>
  <si>
    <t>HTX chăn nuôi thỏ Ngọc Thạch</t>
  </si>
  <si>
    <t>Hoạt động dịch vụ chăn nuôi thỏ</t>
  </si>
  <si>
    <t>Thôn Mạn Đường B, xã Mai Sao  (xã Nhân Lý)</t>
  </si>
  <si>
    <t>0964426000</t>
  </si>
  <si>
    <t>Nguyễn Ngọc Thạch</t>
  </si>
  <si>
    <t>HTX SX &amp; DVNN Lâm Sơn</t>
  </si>
  <si>
    <t>Chăm sóc, trồng rừng và ươm giống cây lâm nghiệp</t>
  </si>
  <si>
    <t>Thôn Làng Mủn, xã Quan Sơn</t>
  </si>
  <si>
    <t>0968832555</t>
  </si>
  <si>
    <t>Nguyễn Ngọc Luỹ</t>
  </si>
  <si>
    <t>HTX DV&amp;PTNN Đồng Tiến</t>
  </si>
  <si>
    <t>Trồng cây ăn quả; hoạt động dịch vụ trồng trọt</t>
  </si>
  <si>
    <t>Thôn Giáp Thượng 2, xã Y Tịch (xã Vạn Linh)</t>
  </si>
  <si>
    <t>0368463424</t>
  </si>
  <si>
    <t>Lương Hiệu Nghiệm</t>
  </si>
  <si>
    <t>HTX SX &amp; DVNLN Vân An</t>
  </si>
  <si>
    <t>Chăn nuôi gia cầm, thuỷ cầm; dịch vụ phân bón, thức ăn chăn nuôi, thuốc thú y</t>
  </si>
  <si>
    <t>Thôn Trung Tâm, xã Vân An  (xã Chiến Thắng)</t>
  </si>
  <si>
    <t>0866897816</t>
  </si>
  <si>
    <t>Phan Thị Thanh</t>
  </si>
  <si>
    <t>HTX DV &amp; TMNN Bằng Mạc</t>
  </si>
  <si>
    <t>Trồng trọt, chăn nuôi; dịch vụ nông nghiệp...</t>
  </si>
  <si>
    <t>Thôn Nà Pe, xã Bằng Mạc</t>
  </si>
  <si>
    <t>0982259530</t>
  </si>
  <si>
    <t>Hoàng Văn Chính</t>
  </si>
  <si>
    <t>HTX DV &amp; CN ngựa Bạch Hữu Kiên</t>
  </si>
  <si>
    <t>Chăn nuôi ngựa Bạch</t>
  </si>
  <si>
    <t>Thôn Co Hương, xã Hữu Kiên (xã Quan Sơn)</t>
  </si>
  <si>
    <t>0975094128</t>
  </si>
  <si>
    <t>Nông Văn Chung</t>
  </si>
  <si>
    <t>HTX NN Hồng Nhung - Quan Sơn</t>
  </si>
  <si>
    <t>Hoạt động DVNN; Trồng gừng, nghệ</t>
  </si>
  <si>
    <t>Thôn Làng Hăng, xã Quan Sơn</t>
  </si>
  <si>
    <t>0972716518</t>
  </si>
  <si>
    <t>Hoàng Trọng Nghĩa</t>
  </si>
  <si>
    <t>HTX mật ong hoa rừng Lâm Sơn</t>
  </si>
  <si>
    <t>Nuôi ong mật</t>
  </si>
  <si>
    <t>Thôn Làng Bu, xã Lâm Sơn (xã Nhân Lý)</t>
  </si>
  <si>
    <t>0363436378</t>
  </si>
  <si>
    <t>Vi Văn Tiến</t>
  </si>
  <si>
    <t>HTX hoa Hồi Chi Lăng</t>
  </si>
  <si>
    <t>Trồng cây ăn quả, gia vị, dược liệu, hương liệu lâu năm</t>
  </si>
  <si>
    <t>Số 73, đường Đại Huề, khu Ga Bắc, TT Đồng Mỏ (xã Chi Lăng)</t>
  </si>
  <si>
    <t>0988733292</t>
  </si>
  <si>
    <t>Vi Hải Truyền</t>
  </si>
  <si>
    <t>HTX sản xuất nông nghiệp Nhân Lý</t>
  </si>
  <si>
    <t>Thôn Làng Giai A, xã Nhân Lý</t>
  </si>
  <si>
    <t>0972728127</t>
  </si>
  <si>
    <t>Nông Thị Anh</t>
  </si>
  <si>
    <t>HTX DV&amp;SXNN Đồng Bành</t>
  </si>
  <si>
    <t>Trồng cây ăn quả, gia vị, dược liệu, hương liệu lâu năm, DV trồng trọt</t>
  </si>
  <si>
    <t>Thôn Minh Hoà, TT Chi Lăng (xã Chi Lăng)</t>
  </si>
  <si>
    <t>0385554113</t>
  </si>
  <si>
    <t>Hứa Quốc Công</t>
  </si>
  <si>
    <t>HTX CN trồng cây ăn quả Vạn Linh</t>
  </si>
  <si>
    <t>Trồng cây ăn quả; chăn nuôi, sản xuất giống trâu, bò, lợn</t>
  </si>
  <si>
    <t>Thôn Lũng Na, xã Vạn Linh</t>
  </si>
  <si>
    <t>0972466849</t>
  </si>
  <si>
    <t>Đặng Trường Duy</t>
  </si>
  <si>
    <t>HTX SX&amp;DVNN xã Bằng Hữu</t>
  </si>
  <si>
    <t>Trồng cây lương thực, ăn quả, gia vị, dược liệu, hương liệu lâu năm, DVNN</t>
  </si>
  <si>
    <t>Thôn Làng Tuống, xã Bằng Hữu (xã Bằng Mạc)</t>
  </si>
  <si>
    <t>0354176563</t>
  </si>
  <si>
    <t>Tô Văn Trí</t>
  </si>
  <si>
    <t>HTX SX&amp;DVNLN xã Bắc Thuỷ</t>
  </si>
  <si>
    <t>Thôn Khuối Kháo, xã Bắc Thuỷ (xã Nhân Lý)</t>
  </si>
  <si>
    <t>0975094412</t>
  </si>
  <si>
    <t>Hứa Văn Cù</t>
  </si>
  <si>
    <t>HTX cây Gai Xanh-Chăn nuôi Mỏ Cấy</t>
  </si>
  <si>
    <t>Trồng cây lấy sợi (gai xanh), cây hàng năm; chăn nuôi trâu, bò, ngựa, lừa...</t>
  </si>
  <si>
    <t>Thôn Mỏ Cấy, xã Vạn Linh</t>
  </si>
  <si>
    <t>0981135286</t>
  </si>
  <si>
    <t>HTX CN&amp;trồng cây ăn quả Gia Lộc</t>
  </si>
  <si>
    <t>Trồng cây ăn quả (cam, na); chăn nuôi, sản xuất giống trâu, bò</t>
  </si>
  <si>
    <t>Thôn Lũng Mắt, xã Gia Lộc (xã Bằng Mạc)</t>
  </si>
  <si>
    <t>0868040966</t>
  </si>
  <si>
    <t>Tô Văn Lịch</t>
  </si>
  <si>
    <t>HTX nuôi ong lấy mật Bắc Thuỷ</t>
  </si>
  <si>
    <t>Nuôi ong, sản xuất mật ong</t>
  </si>
  <si>
    <t>Thôn Háng Cút, xã Bắc Thuỷ (xã Nhân Lý)</t>
  </si>
  <si>
    <t>0333462931</t>
  </si>
  <si>
    <t>Lý Văn Trường</t>
  </si>
  <si>
    <t>HTX nông nghiệp Đại Phúc Nghĩa</t>
  </si>
  <si>
    <t>Trồng cây ăn quả (chuối)</t>
  </si>
  <si>
    <t>Thôn Hà Nam, xã Lâm Sơn (xã Nhân Lý)</t>
  </si>
  <si>
    <t>0868526333</t>
  </si>
  <si>
    <t>Ma Thị Chi</t>
  </si>
  <si>
    <t xml:space="preserve">HTX Nà Nhì </t>
  </si>
  <si>
    <t>Chăn nuôi gia cầm; trồng cây ăn quả, trồng rau; dịch vụ nông nghiệp</t>
  </si>
  <si>
    <t>Thôn Nà Nhì, xã Chiến Thắng</t>
  </si>
  <si>
    <t>0987701748</t>
  </si>
  <si>
    <t>Vi Văn Đương</t>
  </si>
  <si>
    <t xml:space="preserve">HTX hữu cơ Chữ Tình </t>
  </si>
  <si>
    <t>Trồng cây hàng năm, cây gia vị (ớt), dược liệu…</t>
  </si>
  <si>
    <t>Thôn Làng Càng 1, xã Hoà Bình  (xã Vạn Linh)</t>
  </si>
  <si>
    <t>0985510492</t>
  </si>
  <si>
    <t>Vy Thị Chữ</t>
  </si>
  <si>
    <t xml:space="preserve">HTX nông nghiệp Bắc Thuỷ </t>
  </si>
  <si>
    <t>Trồng cây lấy củ có chất bột (khoai tây); Chăn nuôi dê, cừu, hươu, nai</t>
  </si>
  <si>
    <t>Thôn Tồng Cút, xã Bắc Thuỷ (xã Nhân Lý)</t>
  </si>
  <si>
    <t>0349753984</t>
  </si>
  <si>
    <t>Trần Quý Tấn</t>
  </si>
  <si>
    <t>HTX SXTMDV NN và dược liệu Thanh Hà Lạng Sơn</t>
  </si>
  <si>
    <t>Trồng cỏ ngọt</t>
  </si>
  <si>
    <t>0982113158</t>
  </si>
  <si>
    <t>Vi Phi Long</t>
  </si>
  <si>
    <t xml:space="preserve">HTX NLN Nà Hà - Chiến Thắng </t>
  </si>
  <si>
    <t>Chăn nuôi dê, cừu, hươu, nai; trâu, bò, lợn; HĐ DV chăn nuôi, trồng trọt</t>
  </si>
  <si>
    <t>Thôn Nà Hà, xã Chiến Thắng</t>
  </si>
  <si>
    <t>0376604886</t>
  </si>
  <si>
    <t>Hoàng Văn Lực</t>
  </si>
  <si>
    <t xml:space="preserve">HTX NLN, dược liệu Quan Sơn </t>
  </si>
  <si>
    <t>Trồng cây hàng năm, gia vị, dược liệu, hương liệu; chăn nuôi gia súc, gia cầm, chăn nuôi khác</t>
  </si>
  <si>
    <t>Thôn Đồng Ghè, xã Quan Sơn</t>
  </si>
  <si>
    <t>0979224111</t>
  </si>
  <si>
    <t>Hoàng Minh Tâm</t>
  </si>
  <si>
    <t xml:space="preserve">HTX Khau Pình </t>
  </si>
  <si>
    <t>Thôn Nà Hà, Xã Chiến Thắng</t>
  </si>
  <si>
    <t>0354859465</t>
  </si>
  <si>
    <t>Phùng Văn Phòn</t>
  </si>
  <si>
    <t xml:space="preserve">HTX DVNN Chiến Thắng </t>
  </si>
  <si>
    <t>Chăn nuôi dê, ngựa</t>
  </si>
  <si>
    <t>Thôn Tân Minh, Xã Chiến Thắng</t>
  </si>
  <si>
    <t>Lường Quang Toàn</t>
  </si>
  <si>
    <t xml:space="preserve">HTX DVNN Suối Mạ </t>
  </si>
  <si>
    <t>Thôn Suối Mạ, Xã Quan Sơn</t>
  </si>
  <si>
    <t>0972805840</t>
  </si>
  <si>
    <t>Nông Văn Hải</t>
  </si>
  <si>
    <t>HTX Chiến Thắng</t>
  </si>
  <si>
    <t>Chăn nuôi dê</t>
  </si>
  <si>
    <t>Thôn Nà Tình, Xã Chiến Thắng, Tỉnh Lạng Sơn</t>
  </si>
  <si>
    <t>0334644354</t>
  </si>
  <si>
    <t>Hoàng Thị Lan</t>
  </si>
  <si>
    <t>HTX Tà Sản</t>
  </si>
  <si>
    <t>Thôn Tà sản, Xã Chiến Thắng, Tỉnh Lạng Sơn</t>
  </si>
  <si>
    <t>0354315892</t>
  </si>
  <si>
    <t>Hoàng Văn Hợp</t>
  </si>
  <si>
    <t>5. KHU VỰC HỮU LŨNG</t>
  </si>
  <si>
    <t xml:space="preserve">HTX Bến Lường </t>
  </si>
  <si>
    <t>Chế biến lâm sản, nuôi lợn rừng</t>
  </si>
  <si>
    <t>Thôn Bến Lường - xã Minh Sơn (xã Tuấn Sơn)</t>
  </si>
  <si>
    <t>0989318331</t>
  </si>
  <si>
    <t>Nguyễn Minh Giang</t>
  </si>
  <si>
    <r>
      <t xml:space="preserve">HTX </t>
    </r>
    <r>
      <rPr>
        <sz val="12"/>
        <rFont val="Times New Roman"/>
        <family val="1"/>
      </rPr>
      <t>DVNN Thiện Tân</t>
    </r>
  </si>
  <si>
    <t>Khai thác phân Dơi, Lâm sản</t>
  </si>
  <si>
    <t>Thôn Đá Mài, xã Tân Lập (xã Thiện Tân)</t>
  </si>
  <si>
    <t>0869621816</t>
  </si>
  <si>
    <t>Nguyễn Văn Thắng</t>
  </si>
  <si>
    <t>HTX NN Cửu Long</t>
  </si>
  <si>
    <t>Trồng cây ăn quả (quất không hạt, mít), dịch vụ nông nghiệp</t>
  </si>
  <si>
    <t>Thôn Đồng La I, xã Yên Bình</t>
  </si>
  <si>
    <t>0942337172</t>
  </si>
  <si>
    <t>Phạm Văn Phước</t>
  </si>
  <si>
    <t>HTX sản xuất cây Ăn quả thôn Tự Nhiên</t>
  </si>
  <si>
    <t>Dịch vụ nông nghiệp, sản xuất giống cây ăn quả</t>
  </si>
  <si>
    <t>Nhà văn hoá thôn Tự Nhiên, xã Nhật Tiến (xã Vân Nham)</t>
  </si>
  <si>
    <t>0912127841</t>
  </si>
  <si>
    <t>Nguyễn Văn Báo</t>
  </si>
  <si>
    <r>
      <t>HTX sản xuất cây Ăn quả</t>
    </r>
    <r>
      <rPr>
        <sz val="12"/>
        <color indexed="10"/>
        <rFont val="Times New Roman"/>
        <family val="1"/>
      </rPr>
      <t xml:space="preserve"> </t>
    </r>
    <r>
      <rPr>
        <sz val="12"/>
        <rFont val="Times New Roman"/>
        <family val="1"/>
      </rPr>
      <t>xã Minh Tiến</t>
    </r>
  </si>
  <si>
    <t xml:space="preserve">Mua bán, sản xuất giống cây ăn quả; mua bán hàng nông sản </t>
  </si>
  <si>
    <t>Nhà văn hoá thôn Minh Lễ, xã Minh Tiến (xã Vân Nham)</t>
  </si>
  <si>
    <t>0976243075</t>
  </si>
  <si>
    <t>Hoàng Việt Hưng</t>
  </si>
  <si>
    <t>HTX đào cảnh xã Minh Hoà</t>
  </si>
  <si>
    <t>Trồng hoa, cây cảnh; nhận chăm sóc cây giống nông nghiệp</t>
  </si>
  <si>
    <t>Thôn Keo, xã Minh Hoà (xã Tuấn Sơn)</t>
  </si>
  <si>
    <t>01238916395</t>
  </si>
  <si>
    <t>Lương Văn Đệ</t>
  </si>
  <si>
    <t>HTX nông lâm nghiệp xã Cai Kinh</t>
  </si>
  <si>
    <t>SX các loại rau, củ, quả; thu mua các sản phẩm nông sản</t>
  </si>
  <si>
    <t>Nhà thuế thôn Bà Nàng, xã Cai Kinh</t>
  </si>
  <si>
    <t>01234619240</t>
  </si>
  <si>
    <t>Trần Ngọc Oánh</t>
  </si>
  <si>
    <t>HTX nông lâm nghiệp xã Yên Vượng</t>
  </si>
  <si>
    <t>SX các loại rau, củ, quả, giống cây trồng; thu mua các sản phẩm nông sản, trái cây</t>
  </si>
  <si>
    <t>UBND xã Yên Vượng xã (xã Cai Kinh)</t>
  </si>
  <si>
    <t>0914694931</t>
  </si>
  <si>
    <t>Hoàng Trung Nguyên</t>
  </si>
  <si>
    <t>HTX Kim Chòi</t>
  </si>
  <si>
    <t>Trồng hoa, cây cảnh; nuôi trồng thuỷ sản; dịch vụ nông nghiệp</t>
  </si>
  <si>
    <t>Thôn Kim Chòi, xã Đồng Tân (xã Hữu Lũng)</t>
  </si>
  <si>
    <t>0968318338</t>
  </si>
  <si>
    <t>Ma Xuân Khánh</t>
  </si>
  <si>
    <t>HTX DVNN Yên Sơn</t>
  </si>
  <si>
    <t>Trồng cây ăn quả (na)</t>
  </si>
  <si>
    <t>Thôn Trục Bây, xã Yên Sơn (xã Cai Kinh)</t>
  </si>
  <si>
    <t>0337686000</t>
  </si>
  <si>
    <t>Nông Viết Đại</t>
  </si>
  <si>
    <t>HTX DVNN Hoà Lạc</t>
  </si>
  <si>
    <t>Trồng cây lấy củ có chất bột</t>
  </si>
  <si>
    <t>Thôn rừng cấm Chẳm Non, xã Hoà Lạc (xã Tân Thành)</t>
  </si>
  <si>
    <t>0978561617</t>
  </si>
  <si>
    <t>Lý Văn Đại</t>
  </si>
  <si>
    <t>HTX DVLN xã Hoà Thắng</t>
  </si>
  <si>
    <t>Thôn Voi Xô, xã Hoà Thắng (xã Tuấn Sơn)</t>
  </si>
  <si>
    <t>0332170469</t>
  </si>
  <si>
    <t>Hoàng Văn Nam</t>
  </si>
  <si>
    <t>HTX NLN Nhật Tiến</t>
  </si>
  <si>
    <t>Trồng cây gia vị, dược liệu, hương liệu, cây ăn quả, cây lâu năm; HĐ dịch vụ trồng trọt, lâm nghiệp</t>
  </si>
  <si>
    <t>Thôn Tân Nhiên, xã Nhật Tiến  (xã Vân Nham)</t>
  </si>
  <si>
    <t>0987509178</t>
  </si>
  <si>
    <t>Vi Trí Kiên</t>
  </si>
  <si>
    <t>HTX NN Hồ Sơn</t>
  </si>
  <si>
    <t>Trồng rừng, chăm sóc rừng và ươm giống cây lâm nghiệp; HĐ dịch vụ trồng trọt</t>
  </si>
  <si>
    <t>Thôn Tân Hoà, xã Hồ Sơn (xã Hữu Lũng)</t>
  </si>
  <si>
    <t>0388202010</t>
  </si>
  <si>
    <t>Hoàng Văn Thức</t>
  </si>
  <si>
    <t>HTX nông sản Hữu Lũng</t>
  </si>
  <si>
    <t>Trồng rau, đậu, hoa, cây ăn quả, cây dựơc liệu, hương liệu; chăn nuôi gia súc, gia cầm; dịch vụ nông nghiệp</t>
  </si>
  <si>
    <t>Thôn Ngọc Thành, xã Đồng Tân (xã Hữu Lũng)</t>
  </si>
  <si>
    <t>0913069455</t>
  </si>
  <si>
    <t>Lê Thị Minh Trà</t>
  </si>
  <si>
    <t>HTX DVNN Hữu Liên</t>
  </si>
  <si>
    <t>Bán buôn chuyên doanh khác chưa được phân vào đâu; trồng cây ăn quả</t>
  </si>
  <si>
    <t>Thôn Đoàn Kết, xã Hữu Liên</t>
  </si>
  <si>
    <t>0963035626</t>
  </si>
  <si>
    <t>Vi Văn Cờ</t>
  </si>
  <si>
    <t>HTX nông lâm nghiệp xã Sơn Hà</t>
  </si>
  <si>
    <t>Trồng cây ăn quả, cây hàng năm khác; nhân và chăm sóc cây giống; DV trồng trọt...</t>
  </si>
  <si>
    <t>Thôn Ngòi Na, xã Sơn Hà (xã Hữu Lũng)</t>
  </si>
  <si>
    <t>0372909018</t>
  </si>
  <si>
    <t>Đoàn Tiến Bích</t>
  </si>
  <si>
    <t>HTX du lịch nông nghiệp Xứ Lạng</t>
  </si>
  <si>
    <t>Trồng trọt, chăn nuôi hỗn hợp (trồng nho, dâu tây, dưa lưới, lan Hồ Điệp, nuôi gà, thỏ)</t>
  </si>
  <si>
    <t>0982816258</t>
  </si>
  <si>
    <t>Nguyễn Minh Anh</t>
  </si>
  <si>
    <t>HTX Bình Minh</t>
  </si>
  <si>
    <t>Trồng cây ăn quả, cây hàng năm, lâu năm;trồng cây gia vị, dược liệu, hương liệu; dịch vụ trồng trọt...</t>
  </si>
  <si>
    <t>Thôn Vĩnh Yên, xã Hoà Bình (xã Yên Bình)</t>
  </si>
  <si>
    <t>0399831646</t>
  </si>
  <si>
    <t>Đinh Thị Đào</t>
  </si>
  <si>
    <t>HTX nông sản Yên Sơn</t>
  </si>
  <si>
    <t>Trồng cây ăn quả; cây gia vị, dược liệu, hương liệu; cây ăn quả; HĐDV trồng trọt</t>
  </si>
  <si>
    <t>Thôn Bãi Danh, xã Yên Sơn (xã Cai Kinh)</t>
  </si>
  <si>
    <t>0862791131</t>
  </si>
  <si>
    <t>Triệu Hồng Quân</t>
  </si>
  <si>
    <t xml:space="preserve">HTX Đồng Tiến </t>
  </si>
  <si>
    <t>Trồng cây ăn quả; cây gia vị, dược liệu, hương liệu; chăn nuôi</t>
  </si>
  <si>
    <t>Thôn Lân Luông, xã Đồng Tiến (xã Thiện Tân)</t>
  </si>
  <si>
    <t>0962660055</t>
  </si>
  <si>
    <t>Hoàng Tuấn Anh</t>
  </si>
  <si>
    <t xml:space="preserve">HTX giống cây trồng Hữu Lũng </t>
  </si>
  <si>
    <t>Trồng rừng, chăm sóc rừng và ươm giống cây lâm nghiệp; HĐ DVLN</t>
  </si>
  <si>
    <t>Số 97, Hoàng Hoa Thám, xã Hữu Lũng</t>
  </si>
  <si>
    <t>0915771628</t>
  </si>
  <si>
    <t>Dương Tự Định</t>
  </si>
  <si>
    <t>HTX Yên Thịnh Farm</t>
  </si>
  <si>
    <t>Thôn Cầu gạo Trong, xã Yên Thịnh (xã Hữu Liên)</t>
  </si>
  <si>
    <t>0975545778</t>
  </si>
  <si>
    <t>Dương Thị Quý</t>
  </si>
  <si>
    <t xml:space="preserve">HTX cây giống LN Hữu Lũng </t>
  </si>
  <si>
    <t>Số 136, đường Xương Giang, xã Hữu Lũng</t>
  </si>
  <si>
    <t>0983198196</t>
  </si>
  <si>
    <t>Nguyễn Thị Như Quỳnh</t>
  </si>
  <si>
    <t xml:space="preserve">HTX Quyết Thắng </t>
  </si>
  <si>
    <t>Trồng rau đậu các loại và trồng hoa, cây ăn quả, cây dược liệu; DVNN</t>
  </si>
  <si>
    <t>Thôn Kép 2, xã Quyết Thắng (xã Yên Bình)</t>
  </si>
  <si>
    <t>0377600647</t>
  </si>
  <si>
    <t>Nguyễn Xuân Dũng</t>
  </si>
  <si>
    <t>HTX nông nghiệp xanh Hữu Lũng</t>
  </si>
  <si>
    <t>Trồng rau đậu các loại và trồng hoa, cây ăn quả, cây lấy củ; DVNN</t>
  </si>
  <si>
    <t>0375853796</t>
  </si>
  <si>
    <t>Lê Đức Hải</t>
  </si>
  <si>
    <t xml:space="preserve">HTX KHCN xanh Cai Kinh </t>
  </si>
  <si>
    <t>Trồng rau, đậu các loại và trồng hoa…</t>
  </si>
  <si>
    <t>Thôn Loi, Xã Cai Kinh</t>
  </si>
  <si>
    <t>0969999889</t>
  </si>
  <si>
    <t>Nguyễn Quốc Huy</t>
  </si>
  <si>
    <t>HTX hương rừng Hữu Liên</t>
  </si>
  <si>
    <t>Trồng rau, cây gia vị, cây dược liệu, cây hương liệu lâu năm</t>
  </si>
  <si>
    <t>Thôn Tân Lai, Xã Hữu Liên</t>
  </si>
  <si>
    <t>0364691886</t>
  </si>
  <si>
    <t>Hoàng Thị Hường</t>
  </si>
  <si>
    <t>6. KHU VỰC ĐÌNH LẬP</t>
  </si>
  <si>
    <t>HTX DVNLN Phong Vân</t>
  </si>
  <si>
    <t>Trồng, khai thác rừng; mua, bán nhựa thông</t>
  </si>
  <si>
    <t>Thôn Kéo Khuế, xã Đình Lập</t>
  </si>
  <si>
    <t>0984783748</t>
  </si>
  <si>
    <t>Hoàng Văn Phong</t>
  </si>
  <si>
    <t>HTX Thiên Phú</t>
  </si>
  <si>
    <t>Thôn Quang Hoà, xã Cường Lợi (xã Châu Sơn)</t>
  </si>
  <si>
    <t>0987969955</t>
  </si>
  <si>
    <t>Hoàng Thị Hùng</t>
  </si>
  <si>
    <t>HTX Ngọc Lan</t>
  </si>
  <si>
    <t xml:space="preserve">Chăn nuôi trâu, bò, lợn, gia cầm; mua bán nông, lâm sản, động vật sống; dịch vụ ăn uống, nhà hàng, karaoke </t>
  </si>
  <si>
    <t>Thôn Bản Phục, xã Kiên Mộc, huyện Đình Lập</t>
  </si>
  <si>
    <t>0583513888</t>
  </si>
  <si>
    <t>Vương Văn Ban</t>
  </si>
  <si>
    <t>HTX nông nghiệp Thành Đạt</t>
  </si>
  <si>
    <t>Chăn nuôi trâu, bò, gia cầm; trồng rừng và chăm sóc rừng</t>
  </si>
  <si>
    <t>Thôn Nà Háng, xã Châu Sơn</t>
  </si>
  <si>
    <t>0356461640</t>
  </si>
  <si>
    <t>Trần Thị Hoàng</t>
  </si>
  <si>
    <t>HTX nông nghiệp Bắc Lãng</t>
  </si>
  <si>
    <t>Thôn Nà Pèo, xã Bắc Lãng (xã Châu Sơn)</t>
  </si>
  <si>
    <t>0949345537</t>
  </si>
  <si>
    <t>Đinh Gia Vịnh</t>
  </si>
  <si>
    <t>HTX NLN Tiến Minh</t>
  </si>
  <si>
    <t>Chăn nuôi trâu, bò, lợn, gia cầm; trồng cây ăn quả, gia vị, dược liệu, hương liệu</t>
  </si>
  <si>
    <t>Bản Mục, xã Kiên Mộc</t>
  </si>
  <si>
    <t>0979487830</t>
  </si>
  <si>
    <t>Nguyễn Tiến Minh</t>
  </si>
  <si>
    <t>HTX Biên Cương 368</t>
  </si>
  <si>
    <t>Thôn Chè Mùng, xã Bắc Xa (xã Kiên Mộc)</t>
  </si>
  <si>
    <t>0968892321</t>
  </si>
  <si>
    <t>Hoàng Văn Hội</t>
  </si>
  <si>
    <t>HTX n.lâm &amp; dược liệu Anh Khoa</t>
  </si>
  <si>
    <t>Trồng cây ăn quả (chuối, hạt dẻ); cây gia vị, dược liệu, hương liệu</t>
  </si>
  <si>
    <t>Thôn Nà Xoong, xã Đồng Thắng (xã Châu Sơn)</t>
  </si>
  <si>
    <t>0828469186</t>
  </si>
  <si>
    <t>Bế Văn Khoa</t>
  </si>
  <si>
    <t>HTX N.nghiệp dược liệu Triệu Bích Phượng</t>
  </si>
  <si>
    <t>Trồng cây gia vị, cây dược liệu, cây hương liệu lâu năm</t>
  </si>
  <si>
    <t>Thôn Khe Luồng, Xã Châu Sơn, Tỉnh Lạng Sơn</t>
  </si>
  <si>
    <t>0967724606</t>
  </si>
  <si>
    <t>Dương Thị Viên</t>
  </si>
  <si>
    <t>7. KHU VỰC LỘC BÌNH</t>
  </si>
  <si>
    <t xml:space="preserve">HTX nông nghiệp Phai Sen </t>
  </si>
  <si>
    <t>Trồng rau, đậu, hoa, cây cảnh; cây ăn quả, gia vị, dược liệu; DVNN</t>
  </si>
  <si>
    <t>Thôn Phai Sen, Xã Tú Đoạn (xã Na Dương)</t>
  </si>
  <si>
    <t>0375682198</t>
  </si>
  <si>
    <t>Lộc Thị Chi</t>
  </si>
  <si>
    <t>HTX SXKDDV Na Dương</t>
  </si>
  <si>
    <t>Chăn nuôi lợn, gia cầm; dịch vụ lưu trú; cho thuê xe có động cơ</t>
  </si>
  <si>
    <t>Khu 6, xã Na Dương</t>
  </si>
  <si>
    <t>0362688266</t>
  </si>
  <si>
    <t>Hà Văn Mạnh</t>
  </si>
  <si>
    <t>HTX nông trang sinh thái Mẫu Sơn</t>
  </si>
  <si>
    <t>Trồng cây hàng năm, gia vị, dược liệu, hương liệu; cây ăn quả, lương thực; chăn nuôi; dịch vụ trồng trọt</t>
  </si>
  <si>
    <t>Thôn Bó Pằm, xã Mẫu Sơn</t>
  </si>
  <si>
    <t>0982667671</t>
  </si>
  <si>
    <t>Hoàng Phúc Thắng</t>
  </si>
  <si>
    <t>HTX DVNN Tú Đoạn</t>
  </si>
  <si>
    <t>Trồng rau, đậu, hoa, cây ăn quả; nuôi trồng thuỷ sản nội địa (nuôi cá)</t>
  </si>
  <si>
    <t>Thôn Dinh Chùa, xã Tú Đoạn (xã Na Dương)</t>
  </si>
  <si>
    <t>0388650804</t>
  </si>
  <si>
    <t>Tô Văn Chí</t>
  </si>
  <si>
    <t>HTX nông nghiệp Tú Mịch</t>
  </si>
  <si>
    <t>Trồng rau, đậu, hoa, cây ăn quả; chăn nuôi gia cầm; nuôi trồng thuỷ sản nội địa (nuôi cá)</t>
  </si>
  <si>
    <t>Thôn Nà Van, xã Tú Mịch (xã Mẫu Sơn)</t>
  </si>
  <si>
    <t>0376539021</t>
  </si>
  <si>
    <t>Hoàng Văn Chàng</t>
  </si>
  <si>
    <t>HTX DV NLN Khuất Xá</t>
  </si>
  <si>
    <t>Bản Chu A, xã Khuất Xá</t>
  </si>
  <si>
    <t>0374598624</t>
  </si>
  <si>
    <t>Hà Thị Hồng</t>
  </si>
  <si>
    <t>HTX DVNN Tâm Phúc</t>
  </si>
  <si>
    <t>Trồng rau, đậu, hoa, cây ăn quả; chăn nuôi gia cầm; dịch vụ trồng trọt</t>
  </si>
  <si>
    <t>Thôn Bản Tấu, xã Tú Đoạn (xã Na Dương)</t>
  </si>
  <si>
    <t>0385184883</t>
  </si>
  <si>
    <t>Lưu Thuý Châm</t>
  </si>
  <si>
    <t>HTX Thành Lộc</t>
  </si>
  <si>
    <t>Trồng cây ăn quả, cây dựơc liệu; chăn nuôi gia súc, gia cầm; dịch vụ nông nghiệp; buôn bán thực phẩm</t>
  </si>
  <si>
    <t>Thôn Bản Phải, xã Tú Mịch (xã Mẫu Sơn)</t>
  </si>
  <si>
    <t>0337690286</t>
  </si>
  <si>
    <t>Lý Minh Hiếu</t>
  </si>
  <si>
    <t>HTX TMDV Thanh Bình</t>
  </si>
  <si>
    <t>Trồng cây lấy sợi, gia vị, dược liệu, hương liệu; cây ăn quả; dịch vụ LN</t>
  </si>
  <si>
    <t>Số 87, khu Hoà Bình, xã Lộc Bình</t>
  </si>
  <si>
    <t>0916388428</t>
  </si>
  <si>
    <t>Tăng Bá Thức</t>
  </si>
  <si>
    <t>HTX chăn nuôi ngựa Hữu Lân</t>
  </si>
  <si>
    <t>Chăn nuôi ngựa; chế biến, bảo quản thịt và các sản phẩm từ thịt</t>
  </si>
  <si>
    <t>Thôn Vinh Tiên, xã Hữu Lân (xã Thống Nhất)</t>
  </si>
  <si>
    <t>0327954765</t>
  </si>
  <si>
    <t>Nguyễn Văn Lực</t>
  </si>
  <si>
    <t>HTX TMDV NLN Đồng Bục Lộc Bình</t>
  </si>
  <si>
    <t>Trồng ngô và cây lương thực, cây lấy củ, cây hàng năm, gia vị, dược liệu, hương liệu; chăn nuôi trâu bò, lợn, gia cầm; dịch vụ nông nghiệp</t>
  </si>
  <si>
    <t>Thôn Khòn Chu, xã Đồng Bục (xã Lộc Bình)</t>
  </si>
  <si>
    <t>0379111422</t>
  </si>
  <si>
    <t>Hoàng Văn Dương</t>
  </si>
  <si>
    <t>HTX DVNN Chộc Pháo</t>
  </si>
  <si>
    <t>Trồng cây hàng năm, cây ăn quả, lương thực; chăn nuôi gia cầm; trồng trọt, chăn nuôi hỗn hợp</t>
  </si>
  <si>
    <t>Thôn Chộc Pháo, xã Đông Quan  (xã Na Dương)</t>
  </si>
  <si>
    <t>0384809245</t>
  </si>
  <si>
    <t>Vi Thị Thảo</t>
  </si>
  <si>
    <t>HTX NLN Tam Gia</t>
  </si>
  <si>
    <t>Chăn nuôi trâu, bò; trồng rau, đậu; trồng cây ăn quả, gia vị, dược liệu</t>
  </si>
  <si>
    <t>Thôn Còn Tuồng, xã Tam Gia (xã Khuất Xá)</t>
  </si>
  <si>
    <t>0984106856</t>
  </si>
  <si>
    <t>Nông Văn Xuân</t>
  </si>
  <si>
    <t>HTX Hà Thành</t>
  </si>
  <si>
    <t>Trồng cây hàng năm, lâu năm, cây ăn quả; chăn nuôi gia cẩm, lợn và sản xuất giống lợn; DV trồng trọt</t>
  </si>
  <si>
    <t>Thôn Lải Ngoà, xã Khuất Xá</t>
  </si>
  <si>
    <t>0949264599</t>
  </si>
  <si>
    <t>Nguyễn Đức Hà</t>
  </si>
  <si>
    <t>HTX NLN xanh Lộc Bình</t>
  </si>
  <si>
    <t>Chăn nuôi gia cầm, lợn, trâu, bò và sản xuất giống lợn, trâu, bò; trồng rừng, chăm sóc rừng và ươm giống cây lâm nghiệp...</t>
  </si>
  <si>
    <t>Thôn Kéo Mật, xã Khánh Xuân (xã Lộc Bình)</t>
  </si>
  <si>
    <t>0923993285</t>
  </si>
  <si>
    <t>Mã Văn Bằng</t>
  </si>
  <si>
    <t>HTX TM &amp;DVNLN Lộc Bình</t>
  </si>
  <si>
    <t>Hoạt động dịch vụ trồng trọt, dịch vụ sau thu hoạch</t>
  </si>
  <si>
    <t>Thôn Bản Quấn, xã Tú Đoạn (xã Na Dương)</t>
  </si>
  <si>
    <t>0985017282</t>
  </si>
  <si>
    <t>Trần Thị Ái</t>
  </si>
  <si>
    <t>HTX NLN Tĩnh Bắc</t>
  </si>
  <si>
    <t>Hoạt động dịch vụ trồng trọt, dịch vụ sau thu hoạch; trồng cây ăn quả</t>
  </si>
  <si>
    <t>Thôn Bó Luồng, xã Tĩnh Bắc (xã Khuất Xá)</t>
  </si>
  <si>
    <t>0336672868</t>
  </si>
  <si>
    <t>Sầm Văn Nam</t>
  </si>
  <si>
    <t>HTX NN thuận tự nhiên Lộc Bình</t>
  </si>
  <si>
    <t>Trồng cây hàng năm; hoạt động DVNN</t>
  </si>
  <si>
    <t>Thôn bản Chu A, xã Khuất Xá</t>
  </si>
  <si>
    <t>0977225488</t>
  </si>
  <si>
    <t>Lăng Nghĩa Minh</t>
  </si>
  <si>
    <t>HTX nông nghiệp bản Cảng</t>
  </si>
  <si>
    <t>Trồng ngô và cây lương thực có hạt; trồng cây lấy củ có chất bột</t>
  </si>
  <si>
    <t>Thôn bản Cảng, xã Khuất Xá</t>
  </si>
  <si>
    <t>0333150547</t>
  </si>
  <si>
    <t>Mai Văn Khôi</t>
  </si>
  <si>
    <t>HTX NS rau củ quả Trần Tuyết</t>
  </si>
  <si>
    <t>HĐ dịch vụ trồng trọt (rau, củ, quả)</t>
  </si>
  <si>
    <t>Số 130, khu Cầu Nấm, xã Lộc Bình</t>
  </si>
  <si>
    <t>0982541539</t>
  </si>
  <si>
    <t>Trần Thị Tuyết</t>
  </si>
  <si>
    <t>HTX DVNLN&amp;CN Lợi Bác</t>
  </si>
  <si>
    <t>Trồng Bạch đàn, thông; chăn nuôi dê, lợn, gà, vịt</t>
  </si>
  <si>
    <t>Thôn Già Nàng, xã Lợi Bác</t>
  </si>
  <si>
    <t>0963936007</t>
  </si>
  <si>
    <t>HTX nông nghiệp Quốc Quân</t>
  </si>
  <si>
    <t>Trồng ngô và cây lương thực, rau, đậu, hoa, cây lấy củ; chăn nuôi lợn</t>
  </si>
  <si>
    <t>Thôn Khòn Mỏ, xã Khuất Xá</t>
  </si>
  <si>
    <t>098218211</t>
  </si>
  <si>
    <t>Vi Văn Quân</t>
  </si>
  <si>
    <t xml:space="preserve">HTX nông nghiệp Pò Chang </t>
  </si>
  <si>
    <t>Trồng cây ăn quả (táo)</t>
  </si>
  <si>
    <t>Thôn Pò Chang, xã Xuân Dương</t>
  </si>
  <si>
    <t>0329464036</t>
  </si>
  <si>
    <t>Lâm Thị Hậu</t>
  </si>
  <si>
    <t>HTX Bản San</t>
  </si>
  <si>
    <t>Chăn nuôi và sản xuất giống trâu, bò; trồng cây lấy quả chứa dầu, gia vị, dược liệu, hương liệu</t>
  </si>
  <si>
    <t>Bản San, xã Đông Quan (xã Na Dương)</t>
  </si>
  <si>
    <t>0983403226</t>
  </si>
  <si>
    <t>Vi Thị Nghĩa</t>
  </si>
  <si>
    <t>HTX nông trại xanh Mẫu Sơn</t>
  </si>
  <si>
    <t>Chăn nuôi, trồng trọt; chế biến, SX rượu; nuôi cá tầm, cá hồi</t>
  </si>
  <si>
    <t>Thôn Khuổi Cấp, xã Mẫu Sơn</t>
  </si>
  <si>
    <t>0888355788</t>
  </si>
  <si>
    <t>Đặng Văn Lợi</t>
  </si>
  <si>
    <t>HTX chăn nuôi Gà Dược liệu</t>
  </si>
  <si>
    <t>Chăn nuôi gia cầm; trồng trọt chăn nuôi hỗn hợp</t>
  </si>
  <si>
    <t>Thôn Khòn Cháo-Co Cai, xã Sàn Viên (xã Lợi Bác)</t>
  </si>
  <si>
    <t>0867800016</t>
  </si>
  <si>
    <t>Hoàng Lý Thân</t>
  </si>
  <si>
    <t xml:space="preserve">HTX Minh Hương </t>
  </si>
  <si>
    <t>Trồng rau, đậu, hoa; chăn nuôi gia cầm; DVNN; xây dựng</t>
  </si>
  <si>
    <t>Số 196, khu Nhà Thờ, xã Lộc Bình</t>
  </si>
  <si>
    <t>Nguyễn Thị Thu Hương</t>
  </si>
  <si>
    <t>HTX Thịnh An</t>
  </si>
  <si>
    <t>Thôn Nà U, xã Lợi Bác</t>
  </si>
  <si>
    <t>0984656543</t>
  </si>
  <si>
    <t>Bế Văn Nam</t>
  </si>
  <si>
    <t>HTX nông nghiệp Khuất Xá</t>
  </si>
  <si>
    <t>Trồng rau, đậu, hoa; dịch vụ nông nghiệp</t>
  </si>
  <si>
    <t>Thôn Bản Chu, xã Khuất Xá</t>
  </si>
  <si>
    <t>0917559211</t>
  </si>
  <si>
    <t>Trần Thị Thắm</t>
  </si>
  <si>
    <t xml:space="preserve">HTX NLN Tú Đoạn </t>
  </si>
  <si>
    <t>0345187631</t>
  </si>
  <si>
    <t>Đào Thị Lan</t>
  </si>
  <si>
    <t xml:space="preserve">HTX DVNN Nam Quan </t>
  </si>
  <si>
    <t>Thôn Khòn Mùm, xã Nam Quan (xã Xuân Dương)</t>
  </si>
  <si>
    <t>0915984562</t>
  </si>
  <si>
    <t>Hà Thành Kiên</t>
  </si>
  <si>
    <t>HTX NN Hưng Hải LB</t>
  </si>
  <si>
    <t>0368462792</t>
  </si>
  <si>
    <t>Mai Thị Hải</t>
  </si>
  <si>
    <t>HTX NN xanh Đồng Bục</t>
  </si>
  <si>
    <t>Thôn Khòn Quắc 2, xã Đồng Bục (xã Lộc Bình)</t>
  </si>
  <si>
    <t>0984391738</t>
  </si>
  <si>
    <t>Nông Văn Phương</t>
  </si>
  <si>
    <t xml:space="preserve">HTX Tam Gia </t>
  </si>
  <si>
    <t>0365116128</t>
  </si>
  <si>
    <t>HTX NLN &amp; DV Khòn Thống</t>
  </si>
  <si>
    <t>Thôn Khòn Thống, xã Hữu Khánh (xã Lộc Bình)</t>
  </si>
  <si>
    <t>0966306860</t>
  </si>
  <si>
    <t>Hoàng Văn Tứ</t>
  </si>
  <si>
    <t xml:space="preserve">HTX NLN &amp; DV Thống Nhất </t>
  </si>
  <si>
    <t>Thôn Ôn Cựu, xã Thống Nhất</t>
  </si>
  <si>
    <t>0364538861</t>
  </si>
  <si>
    <t>La Văn Chính</t>
  </si>
  <si>
    <t xml:space="preserve">HTX nông trang xanh Lộc Bình </t>
  </si>
  <si>
    <t>Hoạt động dịch vụ nông nghiệp (cung ứng vật tư nông nghiệp, giống cây lâm nghiệp)</t>
  </si>
  <si>
    <t>Thôn Pò Loỏng, xã Khuất Xá</t>
  </si>
  <si>
    <t>0928880686</t>
  </si>
  <si>
    <t>Nguyễn Văn Tùng</t>
  </si>
  <si>
    <t>HTX nông nghiệp Cảnh Kỳ</t>
  </si>
  <si>
    <t>Chăn nuôi và sản xuất giống trâu, bò; nhận và chăm sóc giống cây nông nghiệp</t>
  </si>
  <si>
    <t>Thôn Khuổi Tà, xã Lợi Bác</t>
  </si>
  <si>
    <t>0399299027</t>
  </si>
  <si>
    <t>Lầu Văn Cảnh</t>
  </si>
  <si>
    <t xml:space="preserve">HTX nông sản Hua Cầu </t>
  </si>
  <si>
    <t>Trồng cây, gia vị, dược liệu; nhân và chăm sóc cây giống; DVNN</t>
  </si>
  <si>
    <t>Thôn Hua Cầu, xã Đông Quan (xã Na Dương)</t>
  </si>
  <si>
    <t>0858489678</t>
  </si>
  <si>
    <t>Vi Văn Sửu</t>
  </si>
  <si>
    <t>HTX ngựa Bạch Minh Hiệp</t>
  </si>
  <si>
    <t>Trồng cây, gia vị, dược liệu; nhân và chăm sóc cây giống; chăn nuôi dê, cừu</t>
  </si>
  <si>
    <t>Thôn Nà Thì, xã Minh Hiệp (xã Thống Nhất)</t>
  </si>
  <si>
    <t>0382844211</t>
  </si>
  <si>
    <t>Hoàng Văn Trọng</t>
  </si>
  <si>
    <t>HTX SX&amp;TM dược liệu Mẫu Sơn</t>
  </si>
  <si>
    <t>Chăn nuôi ngựa, lừa; chế biến, bảo quản thịt; HĐ DV trồng trọt</t>
  </si>
  <si>
    <t>Thôn Pó Pằm, xã Mẫu Sơn</t>
  </si>
  <si>
    <t>0886499989</t>
  </si>
  <si>
    <t>Triệu Thuý Hoa</t>
  </si>
  <si>
    <t xml:space="preserve">HTX nông nghiệp Huy Hiệu </t>
  </si>
  <si>
    <t>Chăn nuôi lợn, dê, cừu; trồng trọt</t>
  </si>
  <si>
    <t>Thôn Hợp Nhất, xã Thống Nhất</t>
  </si>
  <si>
    <t>0392136025</t>
  </si>
  <si>
    <t>Vi Văn Hiệu</t>
  </si>
  <si>
    <t>HTX DVNN&amp;TM Việt Hưng</t>
  </si>
  <si>
    <t>Chăn nuôi dê, cừu và sản xuất giống dê, cừu, hươu, nai</t>
  </si>
  <si>
    <t>Pò Chang, Xã Xuân Dương</t>
  </si>
  <si>
    <t>0941013338</t>
  </si>
  <si>
    <t>Hoàng Văn Tuyền</t>
  </si>
  <si>
    <t>HTX DVNN Pác Sàn</t>
  </si>
  <si>
    <t>Pác Sàn, Xã Xuân Dương</t>
  </si>
  <si>
    <t>0338394100</t>
  </si>
  <si>
    <t>Lâm Văn Phà</t>
  </si>
  <si>
    <t>HTX nông nghiệp sạch Lộc Bình</t>
  </si>
  <si>
    <t>Trồng cây hàng năm khác (cỏ dược liệu)</t>
  </si>
  <si>
    <t>Khu Lao Động, Xã Lộc Bình</t>
  </si>
  <si>
    <t>0979805596</t>
  </si>
  <si>
    <t>Lô Tuyến Nông</t>
  </si>
  <si>
    <t>HTX nông nghiệp trọng dân Mẫu Sơn</t>
  </si>
  <si>
    <t>Trồng cây hàng năm khác (rau,củ, quả...)</t>
  </si>
  <si>
    <t>Long Đầu, Xã Mẫu Sơn</t>
  </si>
  <si>
    <t>0984783956</t>
  </si>
  <si>
    <t>Hoàng Thị Nguyệt</t>
  </si>
  <si>
    <t>HTX nông nghiệp trọng dân Na Dương</t>
  </si>
  <si>
    <t>Trồng rau,củ, quả, ngô và cây lương thực có hạt khác</t>
  </si>
  <si>
    <t>Thôn Thồng Niểng, Xã Na Dương</t>
  </si>
  <si>
    <t>0988521682</t>
  </si>
  <si>
    <t>Nguyễn Mạnh Thắng</t>
  </si>
  <si>
    <t xml:space="preserve">HTX nông sản sạch Mẫu Sơn </t>
  </si>
  <si>
    <t>Trồng trọt, chăn nuôi hỗn hợp</t>
  </si>
  <si>
    <t>0832315666</t>
  </si>
  <si>
    <t>Hoàng Dầu Quầy</t>
  </si>
  <si>
    <t xml:space="preserve">HTX nông nghiệp Bản Tó Xuân Dương </t>
  </si>
  <si>
    <t>Bản Tó, Xã Xuân Dương</t>
  </si>
  <si>
    <t>0985721922</t>
  </si>
  <si>
    <t>Vi Văn Khánh</t>
  </si>
  <si>
    <t>HTX DVNLN Na Dương</t>
  </si>
  <si>
    <t>Thôn Bản Quấn, Xã Na Dương</t>
  </si>
  <si>
    <t>0333725441</t>
  </si>
  <si>
    <t>Hoàng Văn Chiến</t>
  </si>
  <si>
    <t xml:space="preserve">HTX Hưng Thịnh  </t>
  </si>
  <si>
    <t>Hoạt động dịch vụ chăn nuôi (hươu, chồn)</t>
  </si>
  <si>
    <t>Thôn Hua Cầu, Xã Na Dương</t>
  </si>
  <si>
    <t>0359005916</t>
  </si>
  <si>
    <t>Lâm Văn Cừ</t>
  </si>
  <si>
    <t xml:space="preserve">HTX NN Bản Luồng Mẫu Sơn </t>
  </si>
  <si>
    <t>Nhân và chăm sóc cây giống hàng năm</t>
  </si>
  <si>
    <t>Thôn Bản Luồng, Xã Mẫu Sơn</t>
  </si>
  <si>
    <t>0327629866</t>
  </si>
  <si>
    <t>Vũ Thị Xây</t>
  </si>
  <si>
    <t xml:space="preserve">HTX n.nghiệp trọng dân Lộc Bình </t>
  </si>
  <si>
    <t>Trồng cây hàng năm khác</t>
  </si>
  <si>
    <t>Thôn Khuổi Thút, Xã Lộc Bình</t>
  </si>
  <si>
    <t>0985286277</t>
  </si>
  <si>
    <t xml:space="preserve">HTX DVNN Quan Bản </t>
  </si>
  <si>
    <t>Hoạt động dịch vụ chăn nuôi (hươu)</t>
  </si>
  <si>
    <t>Thôn Nà ÁI, Xã Na Dương</t>
  </si>
  <si>
    <t>0383669715</t>
  </si>
  <si>
    <t>Hứa Văn Len</t>
  </si>
  <si>
    <t xml:space="preserve">HTX NN Pò Mục Lộc Bình </t>
  </si>
  <si>
    <t>Nhân và chăm sóc cây giống nông nghiệp</t>
  </si>
  <si>
    <t>số nhà 50, Khu Pò Mục, Xã Lộc Bình</t>
  </si>
  <si>
    <t>0346053350</t>
  </si>
  <si>
    <t>Vi Thị Tâm</t>
  </si>
  <si>
    <t xml:space="preserve">HTX Khuyên Lương </t>
  </si>
  <si>
    <t>Chăn nuôi gia cầm, thuỷ cầm (vịt)</t>
  </si>
  <si>
    <t>Pò chang, Xã Xuân Dương</t>
  </si>
  <si>
    <t>0971571336</t>
  </si>
  <si>
    <t>Lương Thị Khuyên</t>
  </si>
  <si>
    <t>HTX trám đen Thống Nhất</t>
  </si>
  <si>
    <t>Trồng cây lâu năm khác ( trám đen )</t>
  </si>
  <si>
    <t>Bản Đoóc, Xã Thống Nhất, Tỉnh Lạng Sơn</t>
  </si>
  <si>
    <t>0396802284</t>
  </si>
  <si>
    <t>Vi Văn Thức</t>
  </si>
  <si>
    <t>HTX dược liệu Vinh Gia Mẫu Sơn</t>
  </si>
  <si>
    <t>Thôn Khuổi Cấp, Xã Mẫu Sơn</t>
  </si>
  <si>
    <t>0818679696</t>
  </si>
  <si>
    <t>Hà Thuý Điệp</t>
  </si>
  <si>
    <t xml:space="preserve">HTX nông nghiệp Mẫu Sơn </t>
  </si>
  <si>
    <t>Bản Khoai, Xã Mẫu Sơn</t>
  </si>
  <si>
    <t>0983152666</t>
  </si>
  <si>
    <t>Vi Thị Tuyến</t>
  </si>
  <si>
    <t>HTX nông sản Khuất Xá</t>
  </si>
  <si>
    <t>Thôn Hợp Thành, xã Khuất Xá, tỉnh Lạng Sơn</t>
  </si>
  <si>
    <t>0984315255</t>
  </si>
  <si>
    <t>Dương Văn Nguyện</t>
  </si>
  <si>
    <t>HTX dịch vụ NLN Na Dương</t>
  </si>
  <si>
    <t>Trồng, thu mua, chế biến Maca; hoạt động dịch vụ sau thu hoạch</t>
  </si>
  <si>
    <t>Thôn Hua Cầu, Xã Na Dương, Tỉnh Lạng Sơn</t>
  </si>
  <si>
    <t>0971349866</t>
  </si>
  <si>
    <t>Hoàng Văn Hưng</t>
  </si>
  <si>
    <t>HTX Ngọc Lĩnh</t>
  </si>
  <si>
    <t>Chăn nuôi trâu, bò và sản xuất giống trâu, bò</t>
  </si>
  <si>
    <t>Lợi Bác, Xã Lợi Bác, Tỉnh Lạng Sơn</t>
  </si>
  <si>
    <t>0914539269</t>
  </si>
  <si>
    <t>Nguyễn Ngọc Lĩnh</t>
  </si>
  <si>
    <t>8. KHU VỰC VĂN LÃNG</t>
  </si>
  <si>
    <t>HTX Hoàng Việt</t>
  </si>
  <si>
    <t>Trồng cây ăn quả (Hồng Vành Khuyên, cây có múi, chuối, ổi...)</t>
  </si>
  <si>
    <t>Nhà VH thôn Pò Pheo, xã Hoàng Việt (xã Na Sầm)</t>
  </si>
  <si>
    <t>0356960825</t>
  </si>
  <si>
    <t>HTX Thanh Tân</t>
  </si>
  <si>
    <t xml:space="preserve">SX và cung ứng các loại giống cây ăn quả, cây lâm nghiệp, công nghiệp, bóng mát; tư vấn mô hình VACR  </t>
  </si>
  <si>
    <t>Thôn Nà Lẹng, xã Tân Mỹ (xã Hoàng Văn Thụ)</t>
  </si>
  <si>
    <t>0978818599</t>
  </si>
  <si>
    <t>Nông Văn Hội</t>
  </si>
  <si>
    <t>HTX hồng Vành Khuyên Nà Mò</t>
  </si>
  <si>
    <t>Trồng cây ăn quả; bảo dưỡng và sửa chữa mô tô, xe máy</t>
  </si>
  <si>
    <t>Thôn Nà Mò, xã Tân Mỹ (xã Hoàng Văn Thụ)</t>
  </si>
  <si>
    <t>0395344099</t>
  </si>
  <si>
    <t>Hoàng Văn Hậu</t>
  </si>
  <si>
    <t>HTX nông dược Bảo An</t>
  </si>
  <si>
    <t>Trồng cây ăn quả, gia vị, dược liệu, hương liệu; bán buôn nông, lâm sản và động vật sống</t>
  </si>
  <si>
    <t>Thôn Hoà Lạc, xã Hội Hoan</t>
  </si>
  <si>
    <t>0825167686</t>
  </si>
  <si>
    <t xml:space="preserve">Tô Minh Đoàn </t>
  </si>
  <si>
    <t xml:space="preserve">HTX chăn nuôi, trồng trọt và CBNS Hồng Thái </t>
  </si>
  <si>
    <t>Trồng cây ăn quả, trồng mía, dịch vụ sau thu hoạch</t>
  </si>
  <si>
    <t>Thôn Bản Nhùng, xã Hồng Thái (xã Hoàng Văn Thụ)</t>
  </si>
  <si>
    <t>0853214221</t>
  </si>
  <si>
    <t>HTX nuôi Ong Phai Nà</t>
  </si>
  <si>
    <t>Trồng rừng, chăm sóc rừng và ươm giống cây lâm nghiệp; nuôi Ong lấy mật; HĐDVNN</t>
  </si>
  <si>
    <t>Thôn Phai Nà, xã Gia Miễn (xã Hội Hoan)</t>
  </si>
  <si>
    <t>0338117091</t>
  </si>
  <si>
    <t>Linh Văn Đằng</t>
  </si>
  <si>
    <t>HTX Thắng Lợi LS</t>
  </si>
  <si>
    <t>Trồng cây hàng năm khác; trồng cây ăn quả</t>
  </si>
  <si>
    <t>Đồi Tây, khu 1, xã Na Sầm</t>
  </si>
  <si>
    <t>0983278955</t>
  </si>
  <si>
    <t>Vũ Hồng Thắng</t>
  </si>
  <si>
    <t>HTX nuôi ong xã Bắc Việt</t>
  </si>
  <si>
    <t>Chăn nuôi khác (Nuôi ong, sản xuất mật ong); trồng cây ăn quả</t>
  </si>
  <si>
    <t>Thôn Bàn Làng, xã Bắc Việt (xã Văn Lãng)</t>
  </si>
  <si>
    <t>0367375782</t>
  </si>
  <si>
    <t>Chu Thế Hùng</t>
  </si>
  <si>
    <t>HTX NLN xã Thanh Long</t>
  </si>
  <si>
    <t xml:space="preserve"> Bán buôn NLS nguyên liệu; chăn nuôi gia súc; trồng rừng, chăm sóc rừng và ươm giống cây lâm nghiệp</t>
  </si>
  <si>
    <t>Thôn Đâng Vang, xã Thanh Long (xã Thuỵ Hùng)</t>
  </si>
  <si>
    <t>0366138471</t>
  </si>
  <si>
    <t>Hoàng Minh Huấn</t>
  </si>
  <si>
    <t>HTX hồng Vành Khuyên và VTNN Quyết Tiến</t>
  </si>
  <si>
    <t>Trồng cây hàng năm khác (cây ăn quả)</t>
  </si>
  <si>
    <t>Thôn Quyết Tiến, xã Tân Mỹ (xã Hoàng Văn Thụ)</t>
  </si>
  <si>
    <t>0979724037</t>
  </si>
  <si>
    <t>Lý Ngọc Tú</t>
  </si>
  <si>
    <t>HTX Bách Vy</t>
  </si>
  <si>
    <t>Trồng trọt, chăn nuôi hỗn hợp; sản xuất chè thảo dược; thu mua nông sản...</t>
  </si>
  <si>
    <t>Khu 4, xã Na Sầm</t>
  </si>
  <si>
    <t>0917223223</t>
  </si>
  <si>
    <t>Hoàng Văn Thành</t>
  </si>
  <si>
    <t xml:space="preserve">HTX Đồng Tiến xã Bắc Hùng </t>
  </si>
  <si>
    <t>Trồng lúa, cây lấy củ (khoai tây)</t>
  </si>
  <si>
    <t>Thôn Đồng Tiến, xã Bắc Hùng (xã Na Sầm)</t>
  </si>
  <si>
    <t>0336650770</t>
  </si>
  <si>
    <t>Đinh Văn Thượng</t>
  </si>
  <si>
    <t xml:space="preserve">HTX ĐTPTNLN Việt Hùng  </t>
  </si>
  <si>
    <t>Trồng lúa, cây lấy củ, rau, đậu; chăn nuôi gia súc, gia cầm</t>
  </si>
  <si>
    <t>Thôn Liên Kết, xã Bắc Việt (xã Văn Lãng)</t>
  </si>
  <si>
    <t>0868224455</t>
  </si>
  <si>
    <t>Chu Quang Viện</t>
  </si>
  <si>
    <t xml:space="preserve">HTX nông nghiệp xanh Mạnh Phát </t>
  </si>
  <si>
    <t>Trồng lúa, cây thuốc lá, thuốc lào</t>
  </si>
  <si>
    <t>Khu 8, xã Na Sầm</t>
  </si>
  <si>
    <t>0822688116</t>
  </si>
  <si>
    <t>Đinh Văn Tú</t>
  </si>
  <si>
    <t xml:space="preserve">HTX Mắc Ca Na Sầm </t>
  </si>
  <si>
    <t>Trồng Mắc Ca</t>
  </si>
  <si>
    <t>Thôn 5, Xã Na Sầm</t>
  </si>
  <si>
    <t>0977966464</t>
  </si>
  <si>
    <t>Nguyễn Khánh Luận</t>
  </si>
  <si>
    <t>9. KHU VỰC TRÀNG ĐỊNH</t>
  </si>
  <si>
    <t>HTX nông sản sạch Tràng Định</t>
  </si>
  <si>
    <t>Trồng rau, cây gỗ quý; chăn nuôi lợn, gia cầm; mua, bán nông sản; dịch vụ chăn nuôi, trồng trọt</t>
  </si>
  <si>
    <t>SN3, phố Xã Cái, xã Thất Khê</t>
  </si>
  <si>
    <t>0983679656</t>
  </si>
  <si>
    <t>Hoàng Văn Hải</t>
  </si>
  <si>
    <t>HTX Duy Hưng</t>
  </si>
  <si>
    <t>Dịch vụ nông nghiệp; mua, bán nông, lâm sản, thực phẩm; chăn nuôi dê, cừu; trồng cây ăn quả</t>
  </si>
  <si>
    <t>Thôn Kéo Quang, xã Chi Lăng (xã Thất Khê)</t>
  </si>
  <si>
    <t>0963723388</t>
  </si>
  <si>
    <t>Triệu Tú Linh</t>
  </si>
  <si>
    <t>HTX NLN Đồng Phát (tên cũ HTX Hữu Hiệu)</t>
  </si>
  <si>
    <t>Dịch vụ nông lâm nghiệp; trồng rừng, trồng cây lương thực, cây công nghiệp; buôn bán rau, quả, giống cây trồng; chăn nuôi gia súc, gia cầm</t>
  </si>
  <si>
    <t>Thôn Pác Pó, xã Chí Minh (xã Thất Khê)</t>
  </si>
  <si>
    <t>0969964890</t>
  </si>
  <si>
    <t>Nông Thị Hiệu</t>
  </si>
  <si>
    <t>HTX NLN Kim Đồng</t>
  </si>
  <si>
    <t>Trồng cây ăn quả (cam. quýt và các loại quả có múi)</t>
  </si>
  <si>
    <t>Thôn Nà Thà, xã Kim Đồng (xã Tân Tiến)</t>
  </si>
  <si>
    <t>0388737923</t>
  </si>
  <si>
    <t>Đinh Văn Hoan</t>
  </si>
  <si>
    <t>HTX NLS Tuấn Vũ</t>
  </si>
  <si>
    <t>Hoạt động dịch vụ lâm nghiệp (trồng quế); sau thu hoạch; XNK NL sản</t>
  </si>
  <si>
    <t>Nà Bắc, xã Đoàn Kết</t>
  </si>
  <si>
    <t>0947620850</t>
  </si>
  <si>
    <t>Mạc Văn Mẫn</t>
  </si>
  <si>
    <t>HTX nông nghiệp sạch TLG</t>
  </si>
  <si>
    <t>Trồng lúa; chăn nuôi gia cầm, thuỷ cầm</t>
  </si>
  <si>
    <t>Thôn Nà Pục, xã Đại Đồng (xã Thất Khê)</t>
  </si>
  <si>
    <t>0373430880</t>
  </si>
  <si>
    <t>Nguyễn Thị Phượng</t>
  </si>
  <si>
    <t>HTX Mu Hoom</t>
  </si>
  <si>
    <t>Chăn nuôi lợn, gia cầm; dịch vụ chăn nuôi, trồng trọt; chưng, tinh cất và pha chế rượu</t>
  </si>
  <si>
    <t xml:space="preserve">Khu 2, xã Thất Khê, </t>
  </si>
  <si>
    <t>0986163721</t>
  </si>
  <si>
    <t>Lương Thanh Tuấn</t>
  </si>
  <si>
    <t>HTX NLN Việt Anh</t>
  </si>
  <si>
    <t>Trồng rừng, chăm sóc rừng, ươm giống cây lâm nghiệp; chăn nuôi gia súc, gia cầm; dịch vụ nông nghiệp</t>
  </si>
  <si>
    <t>Khu I, xã Thất Khê</t>
  </si>
  <si>
    <t>0976380666</t>
  </si>
  <si>
    <t>Nguyễn Đức Tuyến</t>
  </si>
  <si>
    <t>HTX kinh doanh Diệu Huynh</t>
  </si>
  <si>
    <t>Trồng rừng, chăm sóc rừng và ươm giống cây lâm nghiệp; bán buôn tổng hợp, văn phòng phẩm, VLXD...</t>
  </si>
  <si>
    <t>Thôn Long Thịnh, xã Quốc Khánh</t>
  </si>
  <si>
    <t>0981788829</t>
  </si>
  <si>
    <t>Nguyễn Văn Huynh</t>
  </si>
  <si>
    <t>HTX SXDVNLS Bản Quyền Tràng Định</t>
  </si>
  <si>
    <t>Hoạt động dịch vụ sau thu hoạch; chăn nuôi lợn và sản xuất lợn giống</t>
  </si>
  <si>
    <t>Thôn Nà Pài, xã Đề Thám (xã Tràng Định)</t>
  </si>
  <si>
    <t>0969113655</t>
  </si>
  <si>
    <t>Trần Thị Thu Lan</t>
  </si>
  <si>
    <t>HTX Quốc Khánh</t>
  </si>
  <si>
    <t>Chăn nuôi và sản xuất giống trâu, bò</t>
  </si>
  <si>
    <t>Bản Phạc, xã Quốc Khánh</t>
  </si>
  <si>
    <t>0346050300</t>
  </si>
  <si>
    <t>Phạm Thị Huệ</t>
  </si>
  <si>
    <t>HTX Đông Bắc Đào Viên</t>
  </si>
  <si>
    <t>Nuôi ong và sản xuất mật ong; nuôi dê, cừu; trồng cây gia vị, dược liệu, hương liệu</t>
  </si>
  <si>
    <t>Thôn 3, xã Đào Viên (xã Quốc Việt)</t>
  </si>
  <si>
    <t>0333014386</t>
  </si>
  <si>
    <t>Hà Thị Hoành</t>
  </si>
  <si>
    <t xml:space="preserve">HTX SX &amp; Chế biến Áng Mò </t>
  </si>
  <si>
    <t>Trồng cây gia vị, dược liệu, hương liệu; chăn nuôi gia súc, gia cầm, lợn</t>
  </si>
  <si>
    <t>Thôn 1, xã Tân Tiến</t>
  </si>
  <si>
    <t>0984915044</t>
  </si>
  <si>
    <t>Dương Văn Kỳ</t>
  </si>
  <si>
    <t xml:space="preserve">HTX SXNNDVKD Anh Phong </t>
  </si>
  <si>
    <t>Trồng rừng, chăm sóc rừng; trồng mắc ca</t>
  </si>
  <si>
    <t>Thôn Bó Luông, xã Quốc Khánh</t>
  </si>
  <si>
    <t>0967586111</t>
  </si>
  <si>
    <t>Nông Thị Hậu</t>
  </si>
  <si>
    <t>HTX NLN Đội Cấn</t>
  </si>
  <si>
    <t>Trồng cây ăn quả, Bán buôn NLS nguyên liệu</t>
  </si>
  <si>
    <t>Thôn Kim Ly, xã Đội Cấn (xã Quốc Khánh)</t>
  </si>
  <si>
    <t>0348532760</t>
  </si>
  <si>
    <t>Hoàng Thị Tới</t>
  </si>
  <si>
    <t xml:space="preserve">HTX 03-5 Tân Minh </t>
  </si>
  <si>
    <t>Trồng rừng, chăm sóc rừng</t>
  </si>
  <si>
    <t>Thôn 4, xã Tân Minh (xã Kháng Chiến)</t>
  </si>
  <si>
    <t>0987136819</t>
  </si>
  <si>
    <t>Trần Văn Quyền</t>
  </si>
  <si>
    <t>HTX sâm Phú Thịnh</t>
  </si>
  <si>
    <t>Trồng cây gia vị, dược liệu, hương liệu (sâm Lai Châu)</t>
  </si>
  <si>
    <t>Thôn Nặm Khoang, xã Đội Cấn (xã Quốc Khánh)</t>
  </si>
  <si>
    <t>0979435686</t>
  </si>
  <si>
    <t>Hà Văn Học</t>
  </si>
  <si>
    <t xml:space="preserve">HTX chăn nuôi Quốc Khánh </t>
  </si>
  <si>
    <t xml:space="preserve">Chăn nuôi gia cầm; Buôn bán thức ăn chăn nuôi; Trồng rau, củ, quả an toàn </t>
  </si>
  <si>
    <t>Thôn Pò Chạng, xã Quốc Khánh</t>
  </si>
  <si>
    <t>0397076418</t>
  </si>
  <si>
    <t>Nông Thị Điệp</t>
  </si>
  <si>
    <t>HTX tre mai xanh Quốc Việt</t>
  </si>
  <si>
    <t>Trồng cây lâu năm khác ( tre mai )</t>
  </si>
  <si>
    <t>Thôn Bình Độ, Xã Quốc Việt, Tỉnh Lạng Sơn</t>
  </si>
  <si>
    <t>0973417865</t>
  </si>
  <si>
    <t>Nguyễn Mạnh Hùng</t>
  </si>
  <si>
    <t>10. KHU VỰC CAO LỘC</t>
  </si>
  <si>
    <t>HTX môi trường xanh Hoà Phát</t>
  </si>
  <si>
    <t>Trồng rau, đậu, hoa; cây hàng năm, gia vị, dược liệu; SX nước khoáng, tinh khiết đóng chai; thu gom xử lý rác thải</t>
  </si>
  <si>
    <t>Thôn Còn Kéo, xã Bảo Lâm (xã Đồng Đăng)</t>
  </si>
  <si>
    <t>0983323559</t>
  </si>
  <si>
    <t>Hà Văn Thống</t>
  </si>
  <si>
    <t>HTX SXKDDVNN Xuất Lễ</t>
  </si>
  <si>
    <t>Trồng rau, cây dược liệu; SX rượu; chăn nuôi vịt, lợn, gà; dịch vụ trồng trọt, chăn nuôi, lâm nghiệp</t>
  </si>
  <si>
    <t>Thôn Bản Ranh, xã Xuất Lễ (xã Ba Sơn)</t>
  </si>
  <si>
    <t>0971333385</t>
  </si>
  <si>
    <t>Vy Thị Bẩy</t>
  </si>
  <si>
    <t>HTX nông nghiệp sạch Phát Huy</t>
  </si>
  <si>
    <t>Trồng lúa, các loại rau; chăn nuôi lợn và sản xuất giống lợn; nuôi trồng thuỷ sản; dịch vụ chăn nuôi, trồng trọt</t>
  </si>
  <si>
    <t>Thôn Bản Đẩy, xã Thạch Đạn (xã Cao Lộc)</t>
  </si>
  <si>
    <t>0976575888</t>
  </si>
  <si>
    <t>Hoàng Trọng Huy</t>
  </si>
  <si>
    <t>HTX Hải Yến</t>
  </si>
  <si>
    <t>Trồng rau, đậu, hoa, cây ăn quả; trồng rừng và chăm sóc rừng, chưng cất và pha chế rượu</t>
  </si>
  <si>
    <t>Thôn Nà Tèn, xã Hải Yến (xã Công Sơn)</t>
  </si>
  <si>
    <t>0966933355</t>
  </si>
  <si>
    <t>Mã Văn Hải</t>
  </si>
  <si>
    <t>HTX DVNN Tâm Hiệp</t>
  </si>
  <si>
    <t>Trồng ngô và cây lương thực có hạt</t>
  </si>
  <si>
    <t>Thôn Còn Quyền, xã Thạch Đạn (xã Cao Lộc)</t>
  </si>
  <si>
    <t>0963038151</t>
  </si>
  <si>
    <t>Đặng Tiến Hiệp</t>
  </si>
  <si>
    <t>HTX SX cây củ quả sạch Hoà Cư</t>
  </si>
  <si>
    <t>Trồng lúa, cây ăn quả</t>
  </si>
  <si>
    <t>Thôn Bản Lành, xã Hoà Cư (xã Công Sơn)</t>
  </si>
  <si>
    <t>0815445785</t>
  </si>
  <si>
    <t>Lã Văn Lâm</t>
  </si>
  <si>
    <t>HTX DVNN Tam Lung</t>
  </si>
  <si>
    <t>Trồng mía, thạch đen; chăn nuôi và sản xuất giống lợn, gia cầm; bán buôn nồng lâm sản nguyên liệu</t>
  </si>
  <si>
    <t>Thôn Nhất Tâm, xã Thuỵ Hùng (xã Đồng Đăng)</t>
  </si>
  <si>
    <t>0329808091</t>
  </si>
  <si>
    <t>Phùng Dỉnh Hà</t>
  </si>
  <si>
    <t>HTX nông sản Thanh Loà</t>
  </si>
  <si>
    <t xml:space="preserve">Trồng cây ăn quả; trồng rừng và chăm sóc rừng và ươm giống cây lâm nghiệp </t>
  </si>
  <si>
    <t>Thôn Co Khuất, xã Thanh Loà (xã Cao Lộc)</t>
  </si>
  <si>
    <t>0398027196</t>
  </si>
  <si>
    <t>Hứa Thị Vụ</t>
  </si>
  <si>
    <t>HTX NLN Hồng Phong</t>
  </si>
  <si>
    <t>Trồng ngô và các loại cây lương thực, rau, đậu, gia vị, dược liệu</t>
  </si>
  <si>
    <t>Thôn Còn Khoang, xã Hồng Phong (xã Đồng Đăng)</t>
  </si>
  <si>
    <t>0842899696</t>
  </si>
  <si>
    <t>Lương Thảo Chi</t>
  </si>
  <si>
    <t>HTX Thiên Sơn tươi Xanh -Chất lượng - Bền vững</t>
  </si>
  <si>
    <t>Chăn nuôi trâu, bò; trồng cây gia vị, dược liệu, Chưng, tinh cất và pha chế rượu</t>
  </si>
  <si>
    <t>Thôn Pắc Đây, xã Công Sơn</t>
  </si>
  <si>
    <t>0982436467</t>
  </si>
  <si>
    <t>Lý Văn Cao</t>
  </si>
  <si>
    <t xml:space="preserve">HTX NL Phú Xá </t>
  </si>
  <si>
    <t>Trồng rừng và ươm giống cây lâm nghiệp; khai thác gỗ</t>
  </si>
  <si>
    <t>Thôn Thâm Mò, Xã Phú Xá (xã Đồng Đăng)</t>
  </si>
  <si>
    <t>0915347843</t>
  </si>
  <si>
    <t>Đồng Văn Tuyên</t>
  </si>
  <si>
    <t>HTX nông lâm nghiệp và dịch vụ Cao Lộc</t>
  </si>
  <si>
    <t>Thôn Bản Đẩy, xã Cao Lộc</t>
  </si>
  <si>
    <t>0374121044</t>
  </si>
  <si>
    <t>Lương Thị Lễ</t>
  </si>
  <si>
    <t>HTX Mẫu Sơn Cao Lộc</t>
  </si>
  <si>
    <t>Trồng cây dược liệu: Sâm, Kỷ tử…</t>
  </si>
  <si>
    <t>Thôn Bản Héc, Xã Cao Lộc</t>
  </si>
  <si>
    <t>0813433388</t>
  </si>
  <si>
    <t>Trần Vũ Việt Hoàng</t>
  </si>
  <si>
    <t xml:space="preserve">HTX DVNN Thanh Lộc </t>
  </si>
  <si>
    <t>Trồng trọt, chăn nuôi hỗn hợp (nuôi gà)</t>
  </si>
  <si>
    <t>Thôn Bản Lòa, Xã Cao Lộc, Tỉnh Lạng Sơn</t>
  </si>
  <si>
    <t>0912203234</t>
  </si>
  <si>
    <t>Lê Quang Hoà</t>
  </si>
  <si>
    <t>11. KHU VỰC TP LẠNG SƠN</t>
  </si>
  <si>
    <t>HTX Hợp Thịnh</t>
  </si>
  <si>
    <t>Chăn nuôi lợn, cá nước ngọt, SX phân hữu cơ, trồng cây dược liệu</t>
  </si>
  <si>
    <t>Thôn Phai Luông, xã Hợp Thành (phường Kỳ Lừa)</t>
  </si>
  <si>
    <t>0982593666</t>
  </si>
  <si>
    <t>Vy Thúy Tâm</t>
  </si>
  <si>
    <t>HTX rau củ quả Gia Cát</t>
  </si>
  <si>
    <t>Trồng rau, củ, quả an toàn</t>
  </si>
  <si>
    <t>Thôn Bắc Đông II, xã Gia Cát (Phường Kỳ Lừa)</t>
  </si>
  <si>
    <t>0961156837</t>
  </si>
  <si>
    <t>Hoàng Văn Thuận</t>
  </si>
  <si>
    <t>HTX sản xuất rau an toàn Tân Liên</t>
  </si>
  <si>
    <t>Thôn Nà Hán, xã Tân Liên (phường Kỳ Lừa)</t>
  </si>
  <si>
    <t>01628525399</t>
  </si>
  <si>
    <t>Dương Thị Oai</t>
  </si>
  <si>
    <t>HTX nông sản sạch Kim Dung</t>
  </si>
  <si>
    <t>Chăn nuôi gia cầm, trồng rau</t>
  </si>
  <si>
    <t>Tổ 1, khối 10, thị trấn Cao Lộc (phường Kỳ Lừa)</t>
  </si>
  <si>
    <t>0982218235</t>
  </si>
  <si>
    <t>Nguyễn Kim Dung</t>
  </si>
  <si>
    <t>HTX Hợp Nhất Tân Liên</t>
  </si>
  <si>
    <t>Trồng cây hàng năm khác chăn nuôi trâu bò và sản xuất giống trâu, bò</t>
  </si>
  <si>
    <t>Thôn An Rinh II, xã Tân Liên (phường Kỳ Lừa)</t>
  </si>
  <si>
    <t>0869331846</t>
  </si>
  <si>
    <t>Mao Thị Quyết</t>
  </si>
  <si>
    <t>HTX Hoàng Đạt Gia Cát</t>
  </si>
  <si>
    <t>Chăn nuôi gia súc, gia cầm</t>
  </si>
  <si>
    <t>Thôn Bắc Đông II, xã Gia Cát (phường Kỳ Lừa)</t>
  </si>
  <si>
    <t>0982177668</t>
  </si>
  <si>
    <t>HTX người mù và khuyết tật Lạng Sơn</t>
  </si>
  <si>
    <t>Hoạt động dịch vụ sau thu hoạch; chăn nuôi gia súc, gia cầm...</t>
  </si>
  <si>
    <t>Khối 9, TT Cao Lộc (phường Kỳ Lừa)</t>
  </si>
  <si>
    <t>0962833268</t>
  </si>
  <si>
    <t>Nguyễn Thành Minh</t>
  </si>
  <si>
    <t>HTX Thành Công</t>
  </si>
  <si>
    <t>Trồng cây ăn quả, rau, đậu, cây hàng năm; chăn nuôi và sản xuất giống trâu, bò, lợn</t>
  </si>
  <si>
    <t>Thôn Trong Là, xã Tân Liên (phường Kỳ Lừa)</t>
  </si>
  <si>
    <t>0985365568</t>
  </si>
  <si>
    <t>Hoàng Thị Trang</t>
  </si>
  <si>
    <t>HTX XD&amp;CB Lâm Sản 17/10</t>
  </si>
  <si>
    <t>Chăn nuôi gia cầm, trồng cây ăn quả, đóng đồ mộc</t>
  </si>
  <si>
    <t>Ngã 3, thôn Yên Thành, xã Yên Trạch (phường Đông Kinh)</t>
  </si>
  <si>
    <t>01682111012</t>
  </si>
  <si>
    <t>Nguyễn Hải Sơn</t>
  </si>
  <si>
    <t>HTX trồng nấm Yên Thuỷ</t>
  </si>
  <si>
    <t>Trồng rau, đậu, hoa (trồng nấm); chăn nuôi gia súc, gia cầm; DVNN</t>
  </si>
  <si>
    <t>Thôn Yên Thuỷ 2, xã Yên Trạch (phường Đông Kinh)</t>
  </si>
  <si>
    <t>0982152355</t>
  </si>
  <si>
    <t>Phạm Anh Thảo</t>
  </si>
  <si>
    <t>HTX DVNN Nà Chuông</t>
  </si>
  <si>
    <t>Nhà văn hoá thôn Nà chuông I (phường Đông Kinh)</t>
  </si>
  <si>
    <t>0973584817</t>
  </si>
  <si>
    <t>Hoàng Văn Dong</t>
  </si>
  <si>
    <t>HTX nông nghiệp An Sơn</t>
  </si>
  <si>
    <t>Dịch vụ nông nghiệp, trồng cây lấy hạt (cây rẻ Cao Bằng)</t>
  </si>
  <si>
    <t>Thôn Quang Trung II, xã Quảng Lạc (phường Lương Văn Tri)</t>
  </si>
  <si>
    <t>0986738803</t>
  </si>
  <si>
    <t>Nguyễn Trung Hiếu</t>
  </si>
  <si>
    <t xml:space="preserve">HTX SX &amp; DV NN Thịnh Phương </t>
  </si>
  <si>
    <t>Trồng nấm, chăn nuôi gà đẻ trứng</t>
  </si>
  <si>
    <t>Thôn Mai Thành, xã Mai Pha (phường Đông Kinh)</t>
  </si>
  <si>
    <t>0936919099</t>
  </si>
  <si>
    <t>Nguyễn Ngọc Phương</t>
  </si>
  <si>
    <t>HTX SX&amp;DV chế biến nông sản Nà Sèn</t>
  </si>
  <si>
    <t>Trồng cây hàng năm (rau, củ, quả an toàn)</t>
  </si>
  <si>
    <t>Thôn Nà Sèn, phường Tam Thanh</t>
  </si>
  <si>
    <t>0984480551</t>
  </si>
  <si>
    <t>Chu Văn Bào</t>
  </si>
  <si>
    <t>HTX DVNN Chi Mạc</t>
  </si>
  <si>
    <t>Ươm giống cây trồng lâm nghiệp, dịch vụ phân bón</t>
  </si>
  <si>
    <t>Thôn Chi Mạc, xã Hoàng Đồng (phường Tam Thanh)</t>
  </si>
  <si>
    <t>0352095751</t>
  </si>
  <si>
    <t>Lương Thị Thời</t>
  </si>
  <si>
    <t>HTX SX&amp;DVNN Đồng Tâm</t>
  </si>
  <si>
    <t>Thôn Nà Chuông I,  xã Mai Pha (phường Đông Kinh)</t>
  </si>
  <si>
    <t>0974943686</t>
  </si>
  <si>
    <t>Hoàng Văn Sinh</t>
  </si>
  <si>
    <t>HTX SX và DVNN Pò Đứa</t>
  </si>
  <si>
    <t>Thôn Pò Đứa, xã Mai Pha (phường Đông Kinh)</t>
  </si>
  <si>
    <t>0813118289</t>
  </si>
  <si>
    <t>Lý Thị Thắng</t>
  </si>
  <si>
    <t>HTX nông nghiệp CN cao &amp; phát triển Lạng Sơn</t>
  </si>
  <si>
    <t>Thôn Bình Cằm, xã Mai Pha (phường Đông Kinh)</t>
  </si>
  <si>
    <t>0912116189</t>
  </si>
  <si>
    <t>Chu Thị Nhị</t>
  </si>
  <si>
    <t>HTX SX &amp; DVNN Quảng Hồng</t>
  </si>
  <si>
    <t>Thôn Quảng Hồng, xã Quảng Lạc (phường Lương Văn Tri)</t>
  </si>
  <si>
    <t>0342781674</t>
  </si>
  <si>
    <t>Đặng Thị Ngoan</t>
  </si>
  <si>
    <t>HTX Nhân Đức</t>
  </si>
  <si>
    <t>Thôn Nà Chuông 1, xã Mai Pha (phường Đông Kinh)</t>
  </si>
  <si>
    <t>0346051576</t>
  </si>
  <si>
    <t>Hoàng Văn Đức</t>
  </si>
  <si>
    <t>HTX SXKD Trường Lộc</t>
  </si>
  <si>
    <t>Trồng rừng và chăm sóc rừng</t>
  </si>
  <si>
    <t>Số 204, đường Bắc Sơn, phường Kỳ Lừa</t>
  </si>
  <si>
    <t>0963197339</t>
  </si>
  <si>
    <t>Lưu Bảo Hoan</t>
  </si>
  <si>
    <t>HTX thanh niên Xứ Lạng</t>
  </si>
  <si>
    <t>Trồng rau, đậu, hoa, cây cảnh; chăn nuôi lợn, gia cầm; chế biến boả quản rau, quả thịt và các sản phẩm; xây dựng, bán VLXD</t>
  </si>
  <si>
    <t>Số 2, ngõ 5, đường Trần Hưng Đạo, phường Lương Văn Tri</t>
  </si>
  <si>
    <t>0913359689</t>
  </si>
  <si>
    <t>Lê Triệu Phi</t>
  </si>
  <si>
    <t>HTX Nà Trang</t>
  </si>
  <si>
    <t>Trồng rau, đậu, hoa, cây cảnh; cây ăn quả, gia vị, dược liệu</t>
  </si>
  <si>
    <t>Thôn Tổng Huồng, xã Hoàng Đồng (phường Tam Thanh)</t>
  </si>
  <si>
    <t>0348493371</t>
  </si>
  <si>
    <t>Hoàng Thị Kim</t>
  </si>
  <si>
    <t>HTX Hoa Đào Bản Cao</t>
  </si>
  <si>
    <t>Thôn Quảng Hồng 1, xã Quảng Lạc (phường Lương Văn Tri)</t>
  </si>
  <si>
    <t>0979500167</t>
  </si>
  <si>
    <t>Đoàn Văn Tết</t>
  </si>
  <si>
    <t xml:space="preserve">HTX Thiện Linh </t>
  </si>
  <si>
    <t>Trồng rau, đậu, hoa, cây cảnh; dịch vụ trồng trọt</t>
  </si>
  <si>
    <t>Ngõ 314, đường Trần Quang Khải phường Lương Văn Tri</t>
  </si>
  <si>
    <t>0913278918</t>
  </si>
  <si>
    <t>Đinh Bá Sơn</t>
  </si>
  <si>
    <t xml:space="preserve">HTX An Hồng </t>
  </si>
  <si>
    <t>Thôn Quảng Hồng 2, xã Quảng Lạc (phường Lương Văn Tri)</t>
  </si>
  <si>
    <t>HTX SX &amp; DV NLN Phú An Phát</t>
  </si>
  <si>
    <t>Trồng rau, đậu, hoa, cây cảnh; cây hàng năm; cây ăn quả, gia vị, dược liệu; trồng rừng và chăm sóc rừng; dịch vụ trồng trọt, chăn nuôi</t>
  </si>
  <si>
    <t>Số 387, đường Trần Đăng Ninh, phường Tam Thanh</t>
  </si>
  <si>
    <t>0913093628</t>
  </si>
  <si>
    <t>Lương Đình Phú</t>
  </si>
  <si>
    <t>HTX NLN Hoàng Trung</t>
  </si>
  <si>
    <t>Ươm giống rau và trồng rau, ấp trứng và sản xuất giống gia cầm; nuôi thỏ</t>
  </si>
  <si>
    <t>Thôn Hoàng Trung, xã Hoàng Đồng (phường Tam Thanh)</t>
  </si>
  <si>
    <t>0368886263</t>
  </si>
  <si>
    <t>Lã Ngọc Quang</t>
  </si>
  <si>
    <t>HTX nông nghiệp Mai Pha Land</t>
  </si>
  <si>
    <t>Ươm giống rau và trồng rau; trồng cây ăn quả; nuôi trồng thuỷ sản; chăn nuôi gà, vịt</t>
  </si>
  <si>
    <t>Thôn Nà Chuông, xã Mai Pha (phường Đông Kinh)</t>
  </si>
  <si>
    <t>0383563339</t>
  </si>
  <si>
    <t>Hoàng Hải Phòng</t>
  </si>
  <si>
    <t>HTX Việt Trung</t>
  </si>
  <si>
    <t>Số 11, ngõ 166, Nguyễn Phi Khanh, phường Tam Thanh</t>
  </si>
  <si>
    <t>0983128598</t>
  </si>
  <si>
    <t>Nguyễn Thị Tiếp</t>
  </si>
  <si>
    <t>HTX Mộc Hoành Sơn</t>
  </si>
  <si>
    <t>Trồng rừng, chăm sóc rừng; ươm giống cây lâm nghiệp; khai thác, vận chuyển, chế biến lâm sản; SXKD VLXD</t>
  </si>
  <si>
    <t>Số 98/15B, Tông Đản, phường Kỳ Lừa</t>
  </si>
  <si>
    <t>0968175928</t>
  </si>
  <si>
    <t>Hứa Khắc Bằng</t>
  </si>
  <si>
    <t>HTX nông nghiệp xanh Lạng Sơn</t>
  </si>
  <si>
    <t xml:space="preserve">Trồng rau, đậu các loại và trồng hoa </t>
  </si>
  <si>
    <t>Số 3, đường Đặng Văn Ngữ, phường Vĩnh Trại (P.Đông Kinh)</t>
  </si>
  <si>
    <t>HTX hoa Lan Mai Pha</t>
  </si>
  <si>
    <t>Trồng rau, đậu các loại và trồng hoa, cây cảnh</t>
  </si>
  <si>
    <t>Thôn Khòn Phổ, xã Mai Pha (phường Đông Kinh)</t>
  </si>
  <si>
    <t>0986692693</t>
  </si>
  <si>
    <t>HTX SX&amp;DVNN Nam Phú</t>
  </si>
  <si>
    <t>Ấp trứng và SX giống gia cầm, thuỷ cầm; chăn nuôi vịt</t>
  </si>
  <si>
    <t>0988729996</t>
  </si>
  <si>
    <t>Lê Nam Hồ</t>
  </si>
  <si>
    <t>HTX nông nghiệp và DV Quảng Lạc</t>
  </si>
  <si>
    <t>Chế biến, bảo quản thịt; bán buôn thực phẩm</t>
  </si>
  <si>
    <t>Thôn Quảng Trung 2, xã Quảng Lạc (phường Lương Văn Tri)</t>
  </si>
  <si>
    <t>0965861186</t>
  </si>
  <si>
    <t>Hoàng Việt Anh</t>
  </si>
  <si>
    <t xml:space="preserve">HTX SX&amp;DVNN Mai Pha Lạng Sơn </t>
  </si>
  <si>
    <t>Trồng rau, đậu các loại và trồng hoa, cây cảnh; chăn nuôi lợn, gia cầm</t>
  </si>
  <si>
    <t>0986890518</t>
  </si>
  <si>
    <t>Hoàng Thị Hằng</t>
  </si>
  <si>
    <t xml:space="preserve">HTX DVNN Tâm An Lạng Sơn </t>
  </si>
  <si>
    <t>Hoạt động dịch vụ sau thu hoạch; chế biến và bảo quản rau, quả</t>
  </si>
  <si>
    <t>Thôn Rọ Phải, xã Mai Pha (phường Đông Kinh)</t>
  </si>
  <si>
    <t>0966929966</t>
  </si>
  <si>
    <t>Hoàng Thị Vân Anh</t>
  </si>
  <si>
    <t xml:space="preserve">HTX nông nghiệp chăn nuôi Anh Chiến </t>
  </si>
  <si>
    <t>Trồng chăm sóc cây ăn quả; ươm giống cây lâm nghiệp, cây cảnh, cây ăn quả; chăn nuôi gia súc, gia cầm</t>
  </si>
  <si>
    <t>Thôn Bình Cằm, xã Mai Pha  (phường Đông Kinh)</t>
  </si>
  <si>
    <t>0815896095</t>
  </si>
  <si>
    <t>Nguyễn Hoàng Anh</t>
  </si>
  <si>
    <t>HTX sức sống Xanh</t>
  </si>
  <si>
    <t>Trồng cây ăn quả; ươm giống cây; chăn nuôi gia súc, gia cầm</t>
  </si>
  <si>
    <t>Số 140, đường Phai Vệ, phường Đông Kinh</t>
  </si>
  <si>
    <t>0936190599</t>
  </si>
  <si>
    <t>Nguyễn Khánh Dân</t>
  </si>
  <si>
    <t>HTX nông sản Xanh Xứ Lạng</t>
  </si>
  <si>
    <t>Trồng cây hàng năm, cây ăn quả; Chế biến và bảo quản rau, quả</t>
  </si>
  <si>
    <t>Số 401, khu Apec, xã Mai Pha (phường Đông Kinh)</t>
  </si>
  <si>
    <t>0913969866</t>
  </si>
  <si>
    <t>Đào Duy Hưng</t>
  </si>
  <si>
    <t>HTX nông nghiệp Cao Tiến Phát</t>
  </si>
  <si>
    <t>Trồng rừng, chăm sóc rừng; ươm giống cây lâm nghiệp; chăn nuôi lợn, gia cầm</t>
  </si>
  <si>
    <t>Số 65, đường Hùng Vương, phường Lương Văn Tri</t>
  </si>
  <si>
    <t>0977243266</t>
  </si>
  <si>
    <t>Nguyễn Thị Vân Anh</t>
  </si>
  <si>
    <t>HTX đảo nho Hồ Lục Khoang</t>
  </si>
  <si>
    <t>Trồng cây hàng năm, cây ăn quả; HĐ dịch vụ du lịch sinh thái</t>
  </si>
  <si>
    <t>Thôn Hoàng Tâm, xã Hoàng Đồng (phường Tam Thanh)</t>
  </si>
  <si>
    <t>0913298149</t>
  </si>
  <si>
    <t>Nguyễn Thị Hồng Cúc</t>
  </si>
  <si>
    <t xml:space="preserve"> HTX DVNN Đại An Tín</t>
  </si>
  <si>
    <t>Hoạt động dịch vụ trồng trọt (ớt, dưa..)</t>
  </si>
  <si>
    <t>Số 77, Bông Lau 7, Phường Kỳ Lừa, Tỉnh Lạng Sơn</t>
  </si>
  <si>
    <t>0963790136</t>
  </si>
  <si>
    <t>Triệu Văn Đại</t>
  </si>
  <si>
    <t>II</t>
  </si>
  <si>
    <t>THUỶ SẢN</t>
  </si>
  <si>
    <t>HTX</t>
  </si>
  <si>
    <t>HTX Tam Hoa</t>
  </si>
  <si>
    <t>Nuôi cá nước ngọt</t>
  </si>
  <si>
    <t>Thôn Ma Hin, xã Hưng Vũ</t>
  </si>
  <si>
    <t>0834730193</t>
  </si>
  <si>
    <t>ông Phú</t>
  </si>
  <si>
    <t>HTX Cường Thịnh</t>
  </si>
  <si>
    <t>Thôn Làng Gà I, xã Trấn Yên (xã Hưng Vũ)</t>
  </si>
  <si>
    <t>0335683423</t>
  </si>
  <si>
    <t>Bế Văn Kiểu</t>
  </si>
  <si>
    <t>HTX thuỷ sản Lê Hồng Phong</t>
  </si>
  <si>
    <t>Ngõ 127, Đ.Phùng Chí Kiên, xã Bắc Sơn</t>
  </si>
  <si>
    <t>0378501532</t>
  </si>
  <si>
    <t>Dương Hữu Chức</t>
  </si>
  <si>
    <t>HTX thuỷ sản Khuôn Ngần</t>
  </si>
  <si>
    <t>Thôn Khuôn Ngần, xã Đồng Ý (xã Tân Tri)</t>
  </si>
  <si>
    <t>01668639510</t>
  </si>
  <si>
    <t>Lương Đình Quyết</t>
  </si>
  <si>
    <t>HTX thuỷ sản Lân Vực</t>
  </si>
  <si>
    <t>Bản Roọng, xã Đồng Ý (xã Tân Tri)</t>
  </si>
  <si>
    <t>01659821416</t>
  </si>
  <si>
    <t>Phùng Văn Quyển</t>
  </si>
  <si>
    <t>HTX DVTS Hương Cốc</t>
  </si>
  <si>
    <t>Thôn Hương Cốc 1, xã Chiến Thắng (xã Vũ Lễ)</t>
  </si>
  <si>
    <t>0986572611</t>
  </si>
  <si>
    <t>Dương Công Quy</t>
  </si>
  <si>
    <t>HTX thuỷ sản Nà Tân</t>
  </si>
  <si>
    <t>Nuôi trồng thuỷ sản nội địa (nuôi cá)</t>
  </si>
  <si>
    <t>0855843166</t>
  </si>
  <si>
    <t>Phạm Trọng Thuỷ</t>
  </si>
  <si>
    <t>Bản Nầng, Xã Tân Đoàn</t>
  </si>
  <si>
    <t>0345959764</t>
  </si>
  <si>
    <t>ông Doanh</t>
  </si>
  <si>
    <t>HTX Tân Minh</t>
  </si>
  <si>
    <t>Nhà Văn hoá Tân Minh, xã Văn Quan</t>
  </si>
  <si>
    <t>0399395418</t>
  </si>
  <si>
    <t>ông Đạo</t>
  </si>
  <si>
    <t>HTX nông sản Bình Phúc</t>
  </si>
  <si>
    <t>Nuôi cua Lông</t>
  </si>
  <si>
    <t>0329008338</t>
  </si>
  <si>
    <t>Trần Đình Công</t>
  </si>
  <si>
    <t>HTX nông nghiệp Song Giáp</t>
  </si>
  <si>
    <t xml:space="preserve">Nuôi trồng thuỷ sản nội địa (nuôi cá), </t>
  </si>
  <si>
    <t>Bản Mới, xã Bình Trung (xã Khánh Khê)</t>
  </si>
  <si>
    <t>0833484312</t>
  </si>
  <si>
    <t>Hứa Văn Thân</t>
  </si>
  <si>
    <t>4. KHU VỰC HỮU LŨNG</t>
  </si>
  <si>
    <t>HTX NN Tân Mỹ</t>
  </si>
  <si>
    <t>Chăn nuôi thuỷ sản (cá nước ngọt), dịch vụ nông nghiệp</t>
  </si>
  <si>
    <t>Khu Tân Mỹ I, xã Hữu Lũng</t>
  </si>
  <si>
    <t>0397772555</t>
  </si>
  <si>
    <t>Lê Tuý</t>
  </si>
  <si>
    <t>HTX DV SXNLNTS Cấm Sơn</t>
  </si>
  <si>
    <t>Thôn Thuỷ Sản, xã Hoà Lạc (xã Tân Thành)</t>
  </si>
  <si>
    <t>0988203726</t>
  </si>
  <si>
    <t>Bùi văn Việt</t>
  </si>
  <si>
    <t>HTX thuỷ sản Cấm Sơn xã Hoà Lạc</t>
  </si>
  <si>
    <t>Nuôi trồng thuỷ sản nội địa (nuôi cá); bán buôn thực phẩm</t>
  </si>
  <si>
    <t>Thôn Đồng Thuỷ, xã Hoà Lạc (xã Tân Thành)</t>
  </si>
  <si>
    <t>0985575064</t>
  </si>
  <si>
    <t>Nguyễn Văn Xuân</t>
  </si>
  <si>
    <t>5. KHU VỰC VĂN LÃNG</t>
  </si>
  <si>
    <t>HTX thuỷ sản Thác Xăng Bắc La</t>
  </si>
  <si>
    <t>Thôn Nà Sòm, xã Bắc La (xã Văn Lãng)</t>
  </si>
  <si>
    <t>0357972519</t>
  </si>
  <si>
    <t>Luân Văn Bảy</t>
  </si>
  <si>
    <t>6. KHU VỰC TRÀNG ĐỊNH</t>
  </si>
  <si>
    <t>HTX NN sinh thái Cường Hưng</t>
  </si>
  <si>
    <t>Khai thác, nuôi trồng thuỷ sản nội địa (nuôi cá, câu và săn bắt cá)</t>
  </si>
  <si>
    <t>Thôn Cốc Bao, xã Hùng Việt (xã Tràng Định)</t>
  </si>
  <si>
    <t>0985812692</t>
  </si>
  <si>
    <t>Lý Viết Cường</t>
  </si>
  <si>
    <t>7. KHU VỰC TP LẠNG SƠN</t>
  </si>
  <si>
    <t>HTX nuôi trồng thuỷ sản Phai Luông</t>
  </si>
  <si>
    <t>Nuôi trồng thuỷ sản, giống cây trồng, phân bón, khai thác nước</t>
  </si>
  <si>
    <t>Lưu Xuân Thành</t>
  </si>
  <si>
    <t>HTX Ngọc Trai Xứ Lạng</t>
  </si>
  <si>
    <t>Nuôi trồng thuỷ sản nội địa (nuôi cấy ngọc trai nước ngọt)</t>
  </si>
  <si>
    <t>Đập Pó Chuông, thôn Nà Chuông, xã Mai Pha (phường Đông Kinh)</t>
  </si>
  <si>
    <t>0913298785</t>
  </si>
  <si>
    <t>Lê Chí Nghĩa</t>
  </si>
  <si>
    <t>III</t>
  </si>
  <si>
    <t>CÔNG NGHIỆP - TTCN</t>
  </si>
  <si>
    <t>HTX Nguyên An Sơn Bắc Sơn</t>
  </si>
  <si>
    <t>Sản xuất vali, túi xách, yên đệm và các loại tương tự</t>
  </si>
  <si>
    <t>SN 140, khối phố Trần Đăng Ninh, xã Bắc Sơn</t>
  </si>
  <si>
    <t>0974266862</t>
  </si>
  <si>
    <t>Nguyễn Văn Dũng</t>
  </si>
  <si>
    <t>HTX Trung Đoàn</t>
  </si>
  <si>
    <t>Sản xuất vali, túi xách, yên đệm và các loại tương tự; sản xuất sợi, vải; hoàn thiện sản phẩm dệt</t>
  </si>
  <si>
    <t>KP Trần Phú, xã Bắc Sơn</t>
  </si>
  <si>
    <t>0969728000</t>
  </si>
  <si>
    <t>Bùi Văn Đoàn</t>
  </si>
  <si>
    <t>HTX SX &amp; KDTH Hoàng Mai</t>
  </si>
  <si>
    <t>Sản xuất vali, túi xách, yên đệm và các loại tương tự,</t>
  </si>
  <si>
    <t>Thôn Pò Đồn, xã Tân Tri</t>
  </si>
  <si>
    <t>0912466958</t>
  </si>
  <si>
    <t>Nông Văn Hoàng</t>
  </si>
  <si>
    <t>HTX SX &amp; KDTH Tiến Dũng</t>
  </si>
  <si>
    <t>Sản xuất vali, túi xách, yên đệm và các loại tương tự; trồng cây ăn quả; trồng trọt, chăn nuôi hỗn hợp</t>
  </si>
  <si>
    <t>Thôn Trí Yên, xã Bắc Quỳnh (xã Bắc Sơn)</t>
  </si>
  <si>
    <t>0982321686</t>
  </si>
  <si>
    <t>Dương Thời Tiến</t>
  </si>
  <si>
    <t>HTX Hưng Thịnh CC</t>
  </si>
  <si>
    <t>May trang phục; Sản xuất vali, túi xách, yên đệm; bán buôn vải, hàng may mặc, giày dép</t>
  </si>
  <si>
    <t>Thôn Minh Tiến, xã Vũ Lễ</t>
  </si>
  <si>
    <t>0988617817</t>
  </si>
  <si>
    <t>Bùi Văn Chiến</t>
  </si>
  <si>
    <t>HTX SX&amp;DV Tâm Thái</t>
  </si>
  <si>
    <t>SX hàng dệt may, may trang phục; trồng rừng, chăm sóc rừng; trồng cây ăn quả; chăn nuôi gia súc, gia cầm</t>
  </si>
  <si>
    <t>Thôn Thuần Như 1, xã Hoàng Văn Thụ (xã Bình Gia)</t>
  </si>
  <si>
    <t>0986696497</t>
  </si>
  <si>
    <t>Hoàng Văn Cương</t>
  </si>
  <si>
    <t>HTX SXCB thực phẩm sạch Huy An</t>
  </si>
  <si>
    <t>Chế biến thực phẩm (chế biến, bảo quản thịt)</t>
  </si>
  <si>
    <t>Khối phố Ngọc Trí, xã Bình Gia</t>
  </si>
  <si>
    <t>0366906837</t>
  </si>
  <si>
    <t>Nông Thị An</t>
  </si>
  <si>
    <t>3. KHU VỰC CHI LĂNG</t>
  </si>
  <si>
    <t>HTX chế biến nông sản Lụa Vy</t>
  </si>
  <si>
    <t>Trồng và sản xuất trà thảo mộc, xay sát và sản xuất bột thô</t>
  </si>
  <si>
    <t>0989661958</t>
  </si>
  <si>
    <t>Vi Thị Lụa</t>
  </si>
  <si>
    <t>HTX SX&amp;DV NLN Liên Sơn</t>
  </si>
  <si>
    <t>Chế biến sản phẩm trà từ nụ, lá vối; chăn nuôi ốc</t>
  </si>
  <si>
    <t>Thôn Hợp Đường, xã Liên Sơn (xã Chiến Thắng)</t>
  </si>
  <si>
    <t>0366137552</t>
  </si>
  <si>
    <t>Vi Văn Cách</t>
  </si>
  <si>
    <t>HTX TMDV NLN Quang Huy</t>
  </si>
  <si>
    <t>Xay sát và sản xuất bột thô; sản xuất tinh bột và các sản phẩm từ tinh bột</t>
  </si>
  <si>
    <t>Thôn Đồng Hoá Minh Khai, xã Chi Lăng</t>
  </si>
  <si>
    <t>0964596222</t>
  </si>
  <si>
    <t>Hồ Văn Học</t>
  </si>
  <si>
    <t>HTX SX cao khô Vạn Linh</t>
  </si>
  <si>
    <t>Sản xuất mỳ ống, mỳ sợi và sản phẩm tương tự</t>
  </si>
  <si>
    <t>Thôn Đông Thành, xã Vạn Linh</t>
  </si>
  <si>
    <t>0394711498</t>
  </si>
  <si>
    <t>Triệu Thị Chuyên</t>
  </si>
  <si>
    <t>HTX Tú Lưu</t>
  </si>
  <si>
    <t xml:space="preserve">Trồng rừng; khai thác, chế biến lâm sản; chăn nuôi... </t>
  </si>
  <si>
    <t>Thôn Bình Trung, xã Vân An (xã Chiến Thắng)</t>
  </si>
  <si>
    <t>0378557512</t>
  </si>
  <si>
    <t>Đinh Văn Lưu</t>
  </si>
  <si>
    <t>HTX Hải Hà Lạng Sơn</t>
  </si>
  <si>
    <t>Chưng cất và pha chế các loại rượu; chăn nuôi lợn, gia cầm; Bán thực phẩm</t>
  </si>
  <si>
    <t>Thôn Bản Dù, xã Vân Thuỷ (xã Chiến Thắng)</t>
  </si>
  <si>
    <t>0984565938</t>
  </si>
  <si>
    <t>Ngô Quang Hải</t>
  </si>
  <si>
    <t>HTX Ngọc Trang Xanh</t>
  </si>
  <si>
    <t>Chế biến và bảo quản rau quả</t>
  </si>
  <si>
    <t>Trần Mỹ Tâm</t>
  </si>
  <si>
    <t>HTX Mai Sao Lạng Sơn</t>
  </si>
  <si>
    <t>Chế biến thịt; sản xuất món ăn, thức ăn; chăn nuôi thỏ</t>
  </si>
  <si>
    <t>Thôn Mạn Đường, xã Mai Sao (xã Nhân Lý)</t>
  </si>
  <si>
    <t>0911315666</t>
  </si>
  <si>
    <t>Nguyễn Thị Vân Nga</t>
  </si>
  <si>
    <t>HTX Mạnh Kiên</t>
  </si>
  <si>
    <t>Thôn Lạng Giai A, xã Nhân Lý</t>
  </si>
  <si>
    <t>0983890716</t>
  </si>
  <si>
    <t>Kiềng Xuân Nghiêm</t>
  </si>
  <si>
    <t>HTX Bằng Mạc</t>
  </si>
  <si>
    <t>Chưng, tinh cất và pha chế các loại rượu mạnh</t>
  </si>
  <si>
    <t>Thôn Nam Nội, Xã Bằng Mạc, Tỉnh Lạng Sơn</t>
  </si>
  <si>
    <t>0382 813330</t>
  </si>
  <si>
    <t>Cao Huyền Tâm</t>
  </si>
  <si>
    <t>HTX VietNam Napro</t>
  </si>
  <si>
    <t>Sản xuất mỳ ống, mỳ sợi và sản phẩm tương tự; trồng trọt, chăn nuôi hỗn hợp</t>
  </si>
  <si>
    <t>Thôn Kép I, xã Quyết Thắng (xã Yên Bình)</t>
  </si>
  <si>
    <t>0931500199</t>
  </si>
  <si>
    <t>Hà Thị Bích Phượng</t>
  </si>
  <si>
    <t>HTX SX gạch Diễm Châu-Đồng Tiến</t>
  </si>
  <si>
    <t>Sản xuất vật liệu xây dựng (gạch bê tông và các sản phẩm từ bê tông)</t>
  </si>
  <si>
    <t>Thôn Làng Gà, xã Đồng Tiến (xã Thiện Tân)</t>
  </si>
  <si>
    <t>0982311307</t>
  </si>
  <si>
    <t>Triệu Văn Quyết</t>
  </si>
  <si>
    <t>HTX nông sản Ngọc Nhung Xứ Lạng</t>
  </si>
  <si>
    <t>Chế biến và bảo quản thịt; Chưng cất và pha chế các loại rượu</t>
  </si>
  <si>
    <t>Thôn Đầu Cầu, xã Vân Nham</t>
  </si>
  <si>
    <t>0344152222</t>
  </si>
  <si>
    <t>Linh Văn Ngọc</t>
  </si>
  <si>
    <t>HTX may Thiện Tân</t>
  </si>
  <si>
    <t>May túi siêu thị</t>
  </si>
  <si>
    <t>Thôn Mỏ Vàng, xã Thiện Tân</t>
  </si>
  <si>
    <t>0973092270</t>
  </si>
  <si>
    <t>Hứa Thị Ngân</t>
  </si>
  <si>
    <t>HTX NN &amp; CB nông sản Thanh Sơn</t>
  </si>
  <si>
    <t>SX bánh Chưng, bánh Gai, bánh Giầy, bánh Ngải</t>
  </si>
  <si>
    <t>Thôn Lay, xã Thanh Sơn (xã Thiện Tân)</t>
  </si>
  <si>
    <t>0356269765</t>
  </si>
  <si>
    <t>Hứa Thị Thuận</t>
  </si>
  <si>
    <t>HTX Ngọc Ngà</t>
  </si>
  <si>
    <t>Cưa xẻ, bào gỗ và bảo quản gỗ</t>
  </si>
  <si>
    <t>0974610730</t>
  </si>
  <si>
    <t>Lê Văn Ngà</t>
  </si>
  <si>
    <t>5. KHU VỰC ĐÌNH LẬP</t>
  </si>
  <si>
    <t>HTX rượu men lá Khe Đa</t>
  </si>
  <si>
    <t>Chưng cất và pha chế các loại rượu; sản xuất men rượu</t>
  </si>
  <si>
    <t>Thôn Khe Đa 1, xã Thái Bình</t>
  </si>
  <si>
    <t>0356952058</t>
  </si>
  <si>
    <t>Dương Chống Hình</t>
  </si>
  <si>
    <t>HTX chế biến lâm sản Phúc Lâm</t>
  </si>
  <si>
    <t>CBLS ( Cưa, xẻ, bào và bảo quản gỗ)</t>
  </si>
  <si>
    <t>Thôn Khe Dăm, xã Lâm Ca (xã Thái Bình)</t>
  </si>
  <si>
    <t>0393806343</t>
  </si>
  <si>
    <t>Bùi Quốc Anh</t>
  </si>
  <si>
    <t>6. KHU VỰC VĂN LÃNG</t>
  </si>
  <si>
    <t>HTX nông sản Toàn Thương</t>
  </si>
  <si>
    <t>Chế biến và bảo quản rau, quả (quả hồng sấy)</t>
  </si>
  <si>
    <t>Khu 5, xã Na Sầm</t>
  </si>
  <si>
    <t>0387657688</t>
  </si>
  <si>
    <t>Đinh Văn Toàn</t>
  </si>
  <si>
    <t>HTX Thảo Lâm</t>
  </si>
  <si>
    <t>Thôn Bản Miằng, xã Hội Hoan</t>
  </si>
  <si>
    <t>0986167864</t>
  </si>
  <si>
    <t>Lý Thị Hiền</t>
  </si>
  <si>
    <t>HTX nông nghiệp xanh HADIGIO</t>
  </si>
  <si>
    <t>Chế biến, bảo quản thịt và các sản phẩm từ thịt</t>
  </si>
  <si>
    <t>Thôn Đoàn Kết, Xã Na Sầm, Tỉnh Lạng Sơn</t>
  </si>
  <si>
    <t>0962594443</t>
  </si>
  <si>
    <t>Lăng Thị Thơ</t>
  </si>
  <si>
    <t>HTX nông lâm dược Doba O</t>
  </si>
  <si>
    <t>Chế biến và bảo quản rau, quả (thạch đen)</t>
  </si>
  <si>
    <t>Số 12, đường 13/10, Thôn 1, Xã Na Sầm</t>
  </si>
  <si>
    <t>0834942685</t>
  </si>
  <si>
    <t>Chu Thị Hạnh</t>
  </si>
  <si>
    <t>7. KHU VỰC TRÀNG ĐỊNH</t>
  </si>
  <si>
    <t>HTX Chế biến LS 1/5</t>
  </si>
  <si>
    <t>Chế biến lâm sản</t>
  </si>
  <si>
    <t>Bản Trại, xã Kháng Chiến</t>
  </si>
  <si>
    <t>0912813955</t>
  </si>
  <si>
    <t>Nguyễn Xuân Phúc</t>
  </si>
  <si>
    <t>HTX NN &amp; DVTM Nhất Phương</t>
  </si>
  <si>
    <t>Trồng cây gia vị, dược liệu, hương liệu; trồng rừng, chăm sóc rừng và ươm giống cây lâm nghiệp; khai thác gỗ; chưng cất tinh dầu.</t>
  </si>
  <si>
    <t>Khuổi Khìn, xã Trung Thành (xã Kháng Chiến)</t>
  </si>
  <si>
    <t>0913517159</t>
  </si>
  <si>
    <t>Trịnh Thuý Tình</t>
  </si>
  <si>
    <t>HTX thạch đen Hồng Nhung</t>
  </si>
  <si>
    <t>Sản xuất thực phẩm khác chưa được phân vào đâu (thạch đen); sản xuất các loại bánh; bán buôn thực phẩm</t>
  </si>
  <si>
    <t>Số 154, khu I, xã Thất Khê</t>
  </si>
  <si>
    <t>0374821642</t>
  </si>
  <si>
    <t>Hà Thị Tuyết Nhung</t>
  </si>
  <si>
    <t>HTX SX &amp; TM Trương Gia</t>
  </si>
  <si>
    <t>SX thạch ăn liền; hỗ trợ sản xuất, XTTM</t>
  </si>
  <si>
    <t>Thôn Nà Trà, xã Kháng Chiến</t>
  </si>
  <si>
    <t>0913516984</t>
  </si>
  <si>
    <t>Trương Công Nghệ</t>
  </si>
  <si>
    <t>HTX Tradi Foods</t>
  </si>
  <si>
    <t xml:space="preserve"> Chế biến thực phẩm (khau nhục đóng hộp), trồng lúa</t>
  </si>
  <si>
    <t>Thôn Nà Cà, Xã Tràng Định, Tỉnh Lạng Sơn</t>
  </si>
  <si>
    <t>0985661213</t>
  </si>
  <si>
    <t>Ma Thị Mây</t>
  </si>
  <si>
    <t>8. KHU VỰC CAO LỘC</t>
  </si>
  <si>
    <t>HTX 27/7 Bông Lau</t>
  </si>
  <si>
    <t>Khai thác, sản xuất đá vôi</t>
  </si>
  <si>
    <t>Mỏ đá Lũng Tém, xã Hồng Phong (xã Đồng Đăng)</t>
  </si>
  <si>
    <t xml:space="preserve">0904251686 </t>
  </si>
  <si>
    <t>Vũ Tuấn Ngọc</t>
  </si>
  <si>
    <t>HTX Ngọc Sơn</t>
  </si>
  <si>
    <t>Khai thác nước mặt và cung cấp nước sạch (sản xuất nước đóng chai)</t>
  </si>
  <si>
    <t>Thôn Tẩu Lìn, xã Xuất Lễ (xã Ba Sơn)</t>
  </si>
  <si>
    <t>0398818938</t>
  </si>
  <si>
    <t>Phạm Văn Ngọc</t>
  </si>
  <si>
    <t>HTX nông nghiệp Lộc Yên</t>
  </si>
  <si>
    <t>Sản xuất, bảo quản gỗ; xây dựng công trình công ích, cấp thoát nước, kỹ thuật dân dụng; vận tải hàng hoá</t>
  </si>
  <si>
    <t>Bản Héc, xã Lộc Yên (xã Cao Lộc)</t>
  </si>
  <si>
    <t>0973283866</t>
  </si>
  <si>
    <t>Hoàng Văn Biêng</t>
  </si>
  <si>
    <t>HTX Anh Em</t>
  </si>
  <si>
    <t>Sản xuất dầu thực vật; trồng rừng, chăm sóc rừng và ươm giống cây lâm nghiệp; khai thác gỗ; chưng, tinh cất và pha chế rượu; chăn nuôi trâu bò</t>
  </si>
  <si>
    <t>Thôn Bản Vàng, xã Cao Lâu (xã Ba Sơn)</t>
  </si>
  <si>
    <t>0889929688</t>
  </si>
  <si>
    <t>Hà Văn Sự</t>
  </si>
  <si>
    <t>HTX nông nghiệp xã Phú Xá</t>
  </si>
  <si>
    <t>Chưng, tinh cất và pha chế các loại rượu (rượu vang); chăn nuôi lợn</t>
  </si>
  <si>
    <t>Thôn Thâm Mò, xã Phú Xá (xã Đồng Đăng)</t>
  </si>
  <si>
    <t>0949269856</t>
  </si>
  <si>
    <t>Nguyễn Sơn Hà</t>
  </si>
  <si>
    <t>HTX SXKD nông sản Mẫu Sơn</t>
  </si>
  <si>
    <t xml:space="preserve">Sản xuất rượu; Trồng cây ăn quả, gia vị, dược liệu, hương liệu; chăn nuôi gia cầm </t>
  </si>
  <si>
    <t>Thôn Co Loi, xã Mẫu Sơn (xã Ba Sơn)</t>
  </si>
  <si>
    <t>0374937703</t>
  </si>
  <si>
    <t>Dương Trùng Lỷ</t>
  </si>
  <si>
    <t>9. KHU VỰC TP LẠNG SƠN</t>
  </si>
  <si>
    <t>HTX Ánh Dương</t>
  </si>
  <si>
    <t>Khai thác khoáng sản (đá cuội, cát)</t>
  </si>
  <si>
    <t>SN 17, tổ 1, khối 8, TT Cao Lộc (phường Kỳ Lừa)</t>
  </si>
  <si>
    <t>0912247071</t>
  </si>
  <si>
    <t>Trình Văn Nguyên</t>
  </si>
  <si>
    <t>HTX SXCBNLS Hoà Hợp</t>
  </si>
  <si>
    <t>Xây dựng, hoàn thiện công trình, nhà ở; phá dỡ, chuẩn bị mặt bằng; SXSP từ gỗ; trồng cây ăn quả</t>
  </si>
  <si>
    <t>0983758676</t>
  </si>
  <si>
    <t>Tô Ngọc Bình</t>
  </si>
  <si>
    <t>HTX SX&amp;CBNLS Quảng Lạc</t>
  </si>
  <si>
    <t>Khai thác gỗ; sản xuất và chế biến lâm sản (bóc gỗ)</t>
  </si>
  <si>
    <t>0912618188</t>
  </si>
  <si>
    <t>Mã Nông Hiếu</t>
  </si>
  <si>
    <t>HTX bánh truyền thống Mai Pha</t>
  </si>
  <si>
    <t>SX các loại bánh từ bột; bán buôn đường, sữa, bánh kẹo...</t>
  </si>
  <si>
    <t>Thôn Khòn Khuyên, xã Mai Pha (phường Đông Kinh)</t>
  </si>
  <si>
    <t>0816366388</t>
  </si>
  <si>
    <t>Đinh Thị Yến</t>
  </si>
  <si>
    <t>HTX Sơn Trà Lạng Sơn</t>
  </si>
  <si>
    <t>Sản xuất đồ uống không cồn, nước khoáng</t>
  </si>
  <si>
    <t>Số 26, Kéo Tào, Phường Đông Kinh, Tỉnh Lạng Sơn</t>
  </si>
  <si>
    <t>0913278482</t>
  </si>
  <si>
    <t>Hà Tuấn Hưng</t>
  </si>
  <si>
    <t>HTX SX rượu men lá Đông Chí Lạng Sơn</t>
  </si>
  <si>
    <t>khối Đại Sơn, Phường Kỳ Lừa, Tỉnh Lạng Sơn</t>
  </si>
  <si>
    <t>0926769555</t>
  </si>
  <si>
    <t>Hoàng Quốc Việt</t>
  </si>
  <si>
    <t>IV</t>
  </si>
  <si>
    <t>THƯƠNG MẠI - DỊCH VỤ</t>
  </si>
  <si>
    <t>HTX Như Ý</t>
  </si>
  <si>
    <t>Mua, bán lá thuốc lá; sản xuất than tổ ong; dịch vụ giải khát, karaoke</t>
  </si>
  <si>
    <t>Tiểu khu Trần Đăng Ninh, xã Bắc Sơn</t>
  </si>
  <si>
    <t>3837121</t>
  </si>
  <si>
    <t>Bùi Như Ý</t>
  </si>
  <si>
    <t>HTX TM huyện Bắc Sơn</t>
  </si>
  <si>
    <t>Kinh doanh bách hoá tổng hợp</t>
  </si>
  <si>
    <t>Số 57, tiểu khu Hoàng Văn Thụ, xã Bắc Sơn</t>
  </si>
  <si>
    <t>0982412886 0984330744</t>
  </si>
  <si>
    <t>Hoàng Thị Diễm</t>
  </si>
  <si>
    <t>HTX MT và DVTM Minh Đức</t>
  </si>
  <si>
    <t>Dịch vụ vệ sinh môi trường</t>
  </si>
  <si>
    <t>Tiểu khu Lê Hồng Phong, xã Bắc Sơn</t>
  </si>
  <si>
    <t>0917856766</t>
  </si>
  <si>
    <t>Hà Minh Đức</t>
  </si>
  <si>
    <t>HTX SXKDTH Bảo Long Vũ Sơn</t>
  </si>
  <si>
    <t>Dịch vụ quản lý, kinh doanh chợ</t>
  </si>
  <si>
    <t>Thôn Nà Pán 2, xã Vũ Sơn (xã Vũ Lễ)</t>
  </si>
  <si>
    <t>0985358999</t>
  </si>
  <si>
    <t>Nguyễn Thị Chung</t>
  </si>
  <si>
    <t>HTX KDTH&amp;DVTM Siền Hợp</t>
  </si>
  <si>
    <t>Thôn Tràng Sơn, xã Vũ Lăng</t>
  </si>
  <si>
    <t>01239491111</t>
  </si>
  <si>
    <t>Ông Siền</t>
  </si>
  <si>
    <t>HTX Toàn Thắng Nhất Tiến</t>
  </si>
  <si>
    <t>Mua, bán vật liệu xây dựng</t>
  </si>
  <si>
    <t>Thôn Làng Đấy, xã Nhất Tiến (xã Nhất Hoà)</t>
  </si>
  <si>
    <t>0342769350</t>
  </si>
  <si>
    <t>Ông Hoàng</t>
  </si>
  <si>
    <t>HTX Vũ Thắng Bắc Sơn</t>
  </si>
  <si>
    <t>Bán buôn vật liệu, thiết bị lắp đặt trong xây dựng</t>
  </si>
  <si>
    <t>Thôn Vũ Thắng A, xã Tân Tri</t>
  </si>
  <si>
    <t>0911685986</t>
  </si>
  <si>
    <t>Lộc Văn Trình</t>
  </si>
  <si>
    <t>HTX du lịch cộng đồng Quỳnh Sơn</t>
  </si>
  <si>
    <t>Dịch vụ du lịch cộng đồng, ăn uống, lưu trú….</t>
  </si>
  <si>
    <t>Thôn Thâm Pát, xã Bắc Quỳnh (xã Bắc Sơn)</t>
  </si>
  <si>
    <t>0847989333</t>
  </si>
  <si>
    <t>Dương Công Cổ</t>
  </si>
  <si>
    <t>HTX dịch vụ du lịch Quỳnh Ngoan</t>
  </si>
  <si>
    <t>Điều hành tua du lịch</t>
  </si>
  <si>
    <t>Số nhà 553, thôn Trần Đăng Ninh, Xã Bắc Sơn, Tỉnh Lạng Sơn</t>
  </si>
  <si>
    <t>0395555114</t>
  </si>
  <si>
    <t>Dương Đức Quỳnh</t>
  </si>
  <si>
    <t>HTX DVTM Tuân Nhâm</t>
  </si>
  <si>
    <t>Quản lý kinh doanh chợ; hoàn thiện công trình, XD nhà ở, CTr đường bộ...</t>
  </si>
  <si>
    <t>Thôn ngã 4, xã Tô Hiệu (xã Bình Gia)</t>
  </si>
  <si>
    <t>0912710201</t>
  </si>
  <si>
    <t>Nguyễn Thị Nhâm</t>
  </si>
  <si>
    <t>HTX hồi quế thạch Bình Gia</t>
  </si>
  <si>
    <t>Hoạt động dịch vụ sau thu hoạch; dịch vụ lâm nghiệp; thu nhặt lâm sản...</t>
  </si>
  <si>
    <t>Phố Ngọc Trí, xã Bình Gia</t>
  </si>
  <si>
    <t>0974934166</t>
  </si>
  <si>
    <t>Nông Đức Văn</t>
  </si>
  <si>
    <t>HTX tổng hợp hoa hồi Quế Bình Gia</t>
  </si>
  <si>
    <t>Bán buôn nông, lâm sản nguyên liệu (trừ gỗ, tre, nứa) và động vật sống</t>
  </si>
  <si>
    <t>Số 138, Đ.19/4, thôn Cam Thuỷ, xã Bình Gia</t>
  </si>
  <si>
    <t>0388650866</t>
  </si>
  <si>
    <t>Vương Văn Sơn</t>
  </si>
  <si>
    <t>HTX Văn Quan Xanh</t>
  </si>
  <si>
    <t>Dịch vụ thể thao, vui chơi, giải trí; chăm sóc, trồng, khai thác rừng; dịch vụ trồng trọt, lâm nghiệp</t>
  </si>
  <si>
    <t>Phố Tân Thanh I, xã Văn Quan</t>
  </si>
  <si>
    <t>0253830289</t>
  </si>
  <si>
    <t>Nguyễn Thị Điện</t>
  </si>
  <si>
    <t>HTX Hà Phát Khánh Khê</t>
  </si>
  <si>
    <t>Bản Khính, xã Khánh Khê</t>
  </si>
  <si>
    <t>0983073145</t>
  </si>
  <si>
    <t>Hà Văn Thượng</t>
  </si>
  <si>
    <t>HTX NLN TMTH Chiến Thắng</t>
  </si>
  <si>
    <t>Bán buôn nông lâm sản nguyên liệu và động vật sống; trồng trọt, chăn nuôi hỗn hợp</t>
  </si>
  <si>
    <t>Thôn Làng Thành, xã Chiến Thắng</t>
  </si>
  <si>
    <t>0869925516</t>
  </si>
  <si>
    <t>Nguyễn Thị Luyến</t>
  </si>
  <si>
    <t>HTX nông sản Hoài Anh</t>
  </si>
  <si>
    <t>Thu mua Ớt</t>
  </si>
  <si>
    <t>0973116548</t>
  </si>
  <si>
    <t>Nguyễn Thị Duyên</t>
  </si>
  <si>
    <t>HTX Hoà Bình</t>
  </si>
  <si>
    <t>Số 30, TT Đồng Mỏ (xã Chi Lăng)</t>
  </si>
  <si>
    <t>0983277839</t>
  </si>
  <si>
    <t>Hoàng Thị Hồng</t>
  </si>
  <si>
    <t>HTX hoa hồi hữu cơ Thuận Minh</t>
  </si>
  <si>
    <t>Bán buôn nông lâm sản nguyên liệu (quế, hồi, sở...)</t>
  </si>
  <si>
    <t>Thôn Nam Nội, xã Gia Lộc (xã Bằng Mạc)</t>
  </si>
  <si>
    <t>0982274155</t>
  </si>
  <si>
    <t>Hồ Thiên Phượng</t>
  </si>
  <si>
    <t>HTX Lộc Phát</t>
  </si>
  <si>
    <t>Bán buôn vật liệu, thiết bị lắp đặt khác trong xây dựng</t>
  </si>
  <si>
    <t>Thôn Pa Làng, Xã Vạn Linh</t>
  </si>
  <si>
    <t>0374892666</t>
  </si>
  <si>
    <t>Linh Văn Toàn</t>
  </si>
  <si>
    <t xml:space="preserve">HTX An Mộc Đạo </t>
  </si>
  <si>
    <t>Thu mua, sơ chế cây dược liệu, hương liệu</t>
  </si>
  <si>
    <t>Thôn Quán Thanh, Xã Chi Lăng</t>
  </si>
  <si>
    <t>0969870885</t>
  </si>
  <si>
    <t>Dương Ngọc Thanh Hằng</t>
  </si>
  <si>
    <t>HTX SX DVNN&amp;MT xã Tân Thành</t>
  </si>
  <si>
    <t>Dịch vụ vệ sinh môi trường, dịch vụ nông nghiệp</t>
  </si>
  <si>
    <t>UBND xã Tân Thành</t>
  </si>
  <si>
    <t>0913636076</t>
  </si>
  <si>
    <t>Phan Quang Vinh</t>
  </si>
  <si>
    <t>HTX Triệu Gia</t>
  </si>
  <si>
    <t>Bản lẻ đồ ngũ kim, sơn, kính và các thiết bị lắp đật khác trong xây dựng</t>
  </si>
  <si>
    <t>Thôn Ao Đẫu, xã Sơn Hà (xã Hữu Lũng)</t>
  </si>
  <si>
    <t>0325210222</t>
  </si>
  <si>
    <t>Triệu Quốc Lý</t>
  </si>
  <si>
    <t>HTX SXTM&amp;DV Hùng Vương</t>
  </si>
  <si>
    <t>Buôn bán máy móc, thiết bị, phụ tùng; vận tải; bốc xếp hàng hoá; dịch vụ lưu trú, ăn uống; sản xuất gỗ...</t>
  </si>
  <si>
    <t>Thôn Cã Ngoài, xã Minh Sơn (xã Tuấn Sơn)</t>
  </si>
  <si>
    <t>0963568785</t>
  </si>
  <si>
    <t>Nguyễn Văn Quảng</t>
  </si>
  <si>
    <t>HTX DLDV Hữu Liên</t>
  </si>
  <si>
    <t>Dịch vụ lưu trú, du lịch; vận tải hành khách</t>
  </si>
  <si>
    <t>Thôn Làng Bên, xã Hữu Liên</t>
  </si>
  <si>
    <t>0369097390</t>
  </si>
  <si>
    <t>Hoàng Văn Chĩnh</t>
  </si>
  <si>
    <t>HTX du lịch đập Mỏ Mây - Yên Thịnh</t>
  </si>
  <si>
    <t>Dịch vụ lưu trú, nhà hàng, dịch vụ ăn uống</t>
  </si>
  <si>
    <t>Thôn Chùa, xã Yên Thịnh (xã Hữu Liên)</t>
  </si>
  <si>
    <t>0962764226</t>
  </si>
  <si>
    <t>Phùng Minh Phương</t>
  </si>
  <si>
    <t>HTX làng du lịch Net Zero Lân nóng</t>
  </si>
  <si>
    <t>Dịch vụ lưu trú, du lịch;…</t>
  </si>
  <si>
    <t>Làng Lân Nóng, Thôn Loi, Xã Cai Kinh, Tỉnh Lạng Sơn</t>
  </si>
  <si>
    <t>0834840232</t>
  </si>
  <si>
    <t>Phạm Văn Tình</t>
  </si>
  <si>
    <t>HTX dịch vụ du lịch thảo nguyên Xanh</t>
  </si>
  <si>
    <t>Thôn Tân Yên, Xã Hữu Liên, tỉnh Lạng Sơn</t>
  </si>
  <si>
    <t>0981969069</t>
  </si>
  <si>
    <t>Nguyễn Tiến Đông</t>
  </si>
  <si>
    <t>HTX du lịch KHCN xanh Hữu Liên</t>
  </si>
  <si>
    <t>Dịch vụ lưu trú, du lịch; trồng cây gia vị, dược liệu…</t>
  </si>
  <si>
    <t>Đập Mỏ Mây, thôn Chùa, Xã Hữu Liên, Tỉnh Lạng Sơn</t>
  </si>
  <si>
    <t>0989389831</t>
  </si>
  <si>
    <t>Nguyễn Hồng Ninh</t>
  </si>
  <si>
    <t>HTX Liên minh Hữu Liên</t>
  </si>
  <si>
    <t>Thôn Gò Mãm, Xã Hữu Liên, Tỉnh Lạng Sơn</t>
  </si>
  <si>
    <t>0813071977</t>
  </si>
  <si>
    <t>Nguyễn Công Huân</t>
  </si>
  <si>
    <t>HTX dịch vụ ăn uống Na Dương</t>
  </si>
  <si>
    <t>Dịch vụ ăn uống</t>
  </si>
  <si>
    <t>Khu 4, xã Na Dương</t>
  </si>
  <si>
    <t>0368049686</t>
  </si>
  <si>
    <t>Bùi Thị Hồng Oanh</t>
  </si>
  <si>
    <t>HTX Tiến Đạt</t>
  </si>
  <si>
    <t>Khu Nhà Thờ, xã Lộc Bình</t>
  </si>
  <si>
    <t xml:space="preserve"> 0977523888</t>
  </si>
  <si>
    <t>Lưu Thuý Hằng</t>
  </si>
  <si>
    <t>HTX bốc xếp xã Mẫu Sơn</t>
  </si>
  <si>
    <t>Dịch vụ bốc xếp hàng hoá</t>
  </si>
  <si>
    <t>Chi Ma, Xã Mẫu Sơn, Tỉnh Lạng Sơn</t>
  </si>
  <si>
    <t>0989426876</t>
  </si>
  <si>
    <t>Hoàng Văn Cường</t>
  </si>
  <si>
    <t>HTX phú quý Xuân Dương</t>
  </si>
  <si>
    <t>Bán buôn gạo, lúa mỳ, hạt ngũ cốc khác, bột mỳ</t>
  </si>
  <si>
    <t>Co Piao, Xã Xuân Dương, Tỉnh Lạng Sơn</t>
  </si>
  <si>
    <t>0326903519</t>
  </si>
  <si>
    <t>Đặng Quốc Hiếu</t>
  </si>
  <si>
    <r>
      <t>HTX thung lũng Xanh (</t>
    </r>
    <r>
      <rPr>
        <sz val="10"/>
        <rFont val="Times New Roman"/>
        <family val="1"/>
      </rPr>
      <t>GREEN VALLEY</t>
    </r>
    <r>
      <rPr>
        <sz val="12"/>
        <rFont val="Times New Roman"/>
        <family val="1"/>
      </rPr>
      <t>)</t>
    </r>
  </si>
  <si>
    <t>Hoạt động liên quan đến du lịch khác</t>
  </si>
  <si>
    <t>Thôn Khuổi Tẳng, Xã Mẫu Sơn, Tỉnh Lạng Sơn</t>
  </si>
  <si>
    <t>0364040586</t>
  </si>
  <si>
    <t>Phạm Vũ Mạnh</t>
  </si>
  <si>
    <t>HTX bốc xếp cửa khẩu Cốc Nam</t>
  </si>
  <si>
    <t>Dịch vụ bốc xếp hàng hoá, trông giữ tài sản; kho bãi và lưu giữ hàng hoá</t>
  </si>
  <si>
    <t>Cửa khẩu Cốc Nam, xã Tân Mỹ (xã Hoàng Văn Thụ)</t>
  </si>
  <si>
    <t>0982125136</t>
  </si>
  <si>
    <t>Nguyễn Công Tự</t>
  </si>
  <si>
    <t>HTX dịch vụ Sơn Hà (Dũng Anh)</t>
  </si>
  <si>
    <t>Kiốt số2, bãi xe Thiên Trường, thôn Cốc Nam, xã Hoàng Văn Thụ</t>
  </si>
  <si>
    <t>0948299555</t>
  </si>
  <si>
    <t>Thái Sơn Hà</t>
  </si>
  <si>
    <t>HTX SXDVNN Thất Khê Food</t>
  </si>
  <si>
    <t>Bán buôn nông lâm sản nguyên liệu (ngô) và động vật sống; sản xuất món ăn, thức ăn chế biến sẵn (ngô bung, chè ngô)</t>
  </si>
  <si>
    <t>Nà Nghiều, xã Đại Đồng (xã Thất Khê)</t>
  </si>
  <si>
    <t>0827613338</t>
  </si>
  <si>
    <t>Hoàng Thu Hằng</t>
  </si>
  <si>
    <t>HTX DVTM XK nông sản Tân Tiến</t>
  </si>
  <si>
    <t>Bán buôn nông lâm sản nguyên liệu và động vật sống; bán buôn thực phẩm, hàng may mặc, giày, dép, ô tô, xe có động cơ</t>
  </si>
  <si>
    <t>Thôn Áng Mò, xã Tân Tiến</t>
  </si>
  <si>
    <t>0986968289</t>
  </si>
  <si>
    <t>Nông Trọng Bằng</t>
  </si>
  <si>
    <t>HTX quế hữu cơ Lạng Sơn</t>
  </si>
  <si>
    <t>Bán buôn nông, lâm sản nguyên liệu; trồng rừng, ươm giống cây lâm nghiệp (hồi, quế...)</t>
  </si>
  <si>
    <t>Khu 3, xã Thất Khê</t>
  </si>
  <si>
    <t>0985223377</t>
  </si>
  <si>
    <t>Nguyễn Hữu Hồng</t>
  </si>
  <si>
    <t>HTX nông sản Thu Hương</t>
  </si>
  <si>
    <t>Khu Đại Nam, xã Thất Khê</t>
  </si>
  <si>
    <t>0344726052</t>
  </si>
  <si>
    <t>Nguyễn Thu Hương</t>
  </si>
  <si>
    <t>HTX nông sản Đoàn Kết</t>
  </si>
  <si>
    <t>Thôn Nà Slản, xã Đoàn Kết</t>
  </si>
  <si>
    <t>0826911288</t>
  </si>
  <si>
    <t>Trần Thị Hoài</t>
  </si>
  <si>
    <t>HTX SX &amp; CB nông sản Lâm Trường</t>
  </si>
  <si>
    <t>Bán buôn NLS nguyên liệu và động vật sống</t>
  </si>
  <si>
    <t>Thôn Khuổi Khòn, xã Hùng Việt, huyện Tràng Định</t>
  </si>
  <si>
    <t>0981141113</t>
  </si>
  <si>
    <t>Phan Quân Trường</t>
  </si>
  <si>
    <t>HTX nông lâm sản Hiền Lương</t>
  </si>
  <si>
    <t>Thôn Khuổi Sả, Xã Đoàn Kết, Tỉnh Lạng Sơn</t>
  </si>
  <si>
    <t>0835820587</t>
  </si>
  <si>
    <t>Nguyễn Thị Bé</t>
  </si>
  <si>
    <t>HTX Hữu Nghị</t>
  </si>
  <si>
    <t>Dịch vụ bốc xếp, vận chuyển hàng hoá</t>
  </si>
  <si>
    <t>Số 38, đường Bắc Sơn, khu Ga Đồng Đăng, tỉnh Lạng Sơn</t>
  </si>
  <si>
    <t>3851398</t>
  </si>
  <si>
    <t>Vi Xuân Toàn</t>
  </si>
  <si>
    <t>HTX Đồng Tâm</t>
  </si>
  <si>
    <t>Dịch vụ vệ sinh môi trường; trồng, chăm sóc cây cảnh quan</t>
  </si>
  <si>
    <t>Sân vận động  Đồng Đăng, tỉnh Lạng Sơn</t>
  </si>
  <si>
    <t>3852395</t>
  </si>
  <si>
    <t>Nguyễn Văn Quý</t>
  </si>
  <si>
    <t>HTX DVTM Đoàn kết</t>
  </si>
  <si>
    <t>Thôn Pò Nhùng, xã Bảo Lâm (xã Đồng Đăng)</t>
  </si>
  <si>
    <t>0982808866</t>
  </si>
  <si>
    <t>Nông Lăng Khương</t>
  </si>
  <si>
    <t>HTX Bản Toòng</t>
  </si>
  <si>
    <t>Bán buôn thực phẩm, hàng nông sản.</t>
  </si>
  <si>
    <t>Thôn Còn Tòong, Xã Đồng Đăng, Tỉnh Lạng Sơn</t>
  </si>
  <si>
    <t>0334505666</t>
  </si>
  <si>
    <t>Hoàng Tiến Lực</t>
  </si>
  <si>
    <t xml:space="preserve">HTX Thành Lộc           (tên cũ HTX Thái Sơn) </t>
  </si>
  <si>
    <t>Thôn Cổ Lương, xã Gia Cát (phường Kỳ Lừa)</t>
  </si>
  <si>
    <t>0975383186</t>
  </si>
  <si>
    <t>Nguyễn Kim Nương</t>
  </si>
  <si>
    <t>HTX Đồng Tiến</t>
  </si>
  <si>
    <t>Dịch vụ vui chơi, giải trí, ăn uống, thực phẩm, hàng tiêu dùng</t>
  </si>
  <si>
    <t>Số 40, đường Lê Lợi, P. Vĩnh Trại (phường Đông Kinh)</t>
  </si>
  <si>
    <t>0913517093</t>
  </si>
  <si>
    <t>Đặng Văn Hoà</t>
  </si>
  <si>
    <t>HTX Kỳ Hoa</t>
  </si>
  <si>
    <t>Trồng hàng năm khác (cây cảnh); bán hoa, cây cảnh, vật nuôi cảnh; HĐDV vui chơi</t>
  </si>
  <si>
    <t>Thôn Phai Duốc, xã Mai Pha (phường Đông Kinh)</t>
  </si>
  <si>
    <t>0828161993</t>
  </si>
  <si>
    <t>Chu Thị Hồng Vân</t>
  </si>
  <si>
    <t>HTX TM&amp;XNK Green Mountant</t>
  </si>
  <si>
    <t>Hoạt động TM&amp;XNK hàng hoá, hàng nông sản</t>
  </si>
  <si>
    <t>Số 652, Trần Đăng Ninh, xã Hoàng Đồng (phường Tam Thanh)</t>
  </si>
  <si>
    <t>Vũ Ngọc Dung</t>
  </si>
  <si>
    <t>HTX c.biến n.sản, th.phẩm Hồng Xiêm</t>
  </si>
  <si>
    <t>Dịch vụ ăn uống; chế biến, bảo quản thịt; bán buôn thực phẩm, nông lâm sản</t>
  </si>
  <si>
    <t>Số 1A/95, đường Nguyễn Du, phường Đông Kinh</t>
  </si>
  <si>
    <t>0912192262</t>
  </si>
  <si>
    <t>Nguyễn Thị Hồng Xiêm</t>
  </si>
  <si>
    <t>HTX hoa hồi hữu cơ Hưng Thịnh</t>
  </si>
  <si>
    <t xml:space="preserve">Bán buôn nông lâm sản nguyên liệu và SX các sản phẩm (quế, hồi, sở...) </t>
  </si>
  <si>
    <t>Thôn Trung Cấp, xã Mai Pha (phường Đông Kinh)</t>
  </si>
  <si>
    <t>0913277279</t>
  </si>
  <si>
    <t>Nguyễn Xuân Tiến</t>
  </si>
  <si>
    <t>HTX Phong Thuỷ</t>
  </si>
  <si>
    <t>Bốc xếp hàng hoá; trồng cây hàng năm; thu nhặt lâm sản</t>
  </si>
  <si>
    <t>Số 79, đường Minh Khai, phường Hoàng Văn Thụ (phường Kỳ Lừa)</t>
  </si>
  <si>
    <t>0961113456</t>
  </si>
  <si>
    <t>Lê Hoàng Kim</t>
  </si>
  <si>
    <t>HTX nông sản SHAVIVIETNAM</t>
  </si>
  <si>
    <t>Hoạt động dịch vụ sau thu hoạch</t>
  </si>
  <si>
    <t>Thôn Yên Thành, Phường Đông Kinh, Tỉnh Lạng Sơn</t>
  </si>
  <si>
    <t>0378249858</t>
  </si>
  <si>
    <t>Hà Văn Tuấn</t>
  </si>
  <si>
    <t>HTX T-H Lạng Sơn</t>
  </si>
  <si>
    <t>Số 48, đường Cao Thắng, Phường Kỳ Lừa, Tỉnh Lạng Sơn</t>
  </si>
  <si>
    <t>0943272766</t>
  </si>
  <si>
    <t>Hoàng Thị Nhung</t>
  </si>
  <si>
    <t>HTX Khởi nguyên Lạng Sơn</t>
  </si>
  <si>
    <t>Số 3, phố Đường Thành, Phường Lương Văn Tri, Tỉnh Lạng Sơn</t>
  </si>
  <si>
    <t>0799119989</t>
  </si>
  <si>
    <t>Nguyễn Thị Hoa</t>
  </si>
  <si>
    <t>HTX điện tử hỗ trợ hộ kinh doanh Lạng Sơn</t>
  </si>
  <si>
    <t>Hoạt động dịch vụ trung gian bán lẻ</t>
  </si>
  <si>
    <t>Số 48, ngõ 64 Lê Đại Hành, Phường Đông Kinh, Tỉnh Lạng Sơn</t>
  </si>
  <si>
    <t>0963930817</t>
  </si>
  <si>
    <t>Hà Anh Tú</t>
  </si>
  <si>
    <t>V</t>
  </si>
  <si>
    <t>VẬN TẢI</t>
  </si>
  <si>
    <t>HTX DVTM vận tải Nhật Minh</t>
  </si>
  <si>
    <t>Vận tải hành khách</t>
  </si>
  <si>
    <t>Khu Trần Phú, xã Bắc Sơn</t>
  </si>
  <si>
    <t>0913165398</t>
  </si>
  <si>
    <t>Nguyễn Văn Tuyến</t>
  </si>
  <si>
    <t>HTX vận tải Trung Thành</t>
  </si>
  <si>
    <t>TK Vĩnh Thuận, xã Bắc Sơn</t>
  </si>
  <si>
    <t>0945822521</t>
  </si>
  <si>
    <t>ông Chung</t>
  </si>
  <si>
    <t>2. KHU VỰC CHI LĂNG</t>
  </si>
  <si>
    <t>HTX vận tải Đồng Mỏ</t>
  </si>
  <si>
    <t>Khu Thống Nhất I, TT Đồng Mỏ (xã Chi Lăng)</t>
  </si>
  <si>
    <t>0253787787</t>
  </si>
  <si>
    <t>3. KHU VỰC HỮU LŨNG</t>
  </si>
  <si>
    <t>HTX DVVT, VLXV, VSMT xã Vân Nham</t>
  </si>
  <si>
    <t>Vận tải hàng hoá, hành khách; bán VLXD; thu gom rác thải</t>
  </si>
  <si>
    <t>Thôn Phổng, xã Vân Nham</t>
  </si>
  <si>
    <t>0984799563</t>
  </si>
  <si>
    <t>Lương Anh Dũng</t>
  </si>
  <si>
    <t>HTX VTDL xe điện Hoà Lạc</t>
  </si>
  <si>
    <t xml:space="preserve">Vận tải hàng hoá, hành khách </t>
  </si>
  <si>
    <t>Thôn 9496, xã Hoà Lạc (xã Tân Thành)</t>
  </si>
  <si>
    <t>0346445868</t>
  </si>
  <si>
    <t>Hoàng Trung Thảo</t>
  </si>
  <si>
    <t>HTX xe điện VTDL thôn 9496</t>
  </si>
  <si>
    <t>Thôn 9496, xã Tân Thành</t>
  </si>
  <si>
    <t>0974608361</t>
  </si>
  <si>
    <t>Lạc Văn Thực</t>
  </si>
  <si>
    <t>4. KHU VỰC CAO LỘC</t>
  </si>
  <si>
    <t>HTX vận tải 10/6</t>
  </si>
  <si>
    <t>Cửa khẩu Hữu Nghị, TT Đồng Đăng, H Cao Lộc</t>
  </si>
  <si>
    <t>0913277790</t>
  </si>
  <si>
    <t>Ông Đồng</t>
  </si>
  <si>
    <t>5. KHU VỰC TP LẠNG SƠN</t>
  </si>
  <si>
    <t>HTX Vận Tải An Bình</t>
  </si>
  <si>
    <t>Vận tải hàng hoá</t>
  </si>
  <si>
    <t>Km 14+500, QL 1A, TT Cao Lộc (phường Kỳ Lừa)</t>
  </si>
  <si>
    <t>0373075852</t>
  </si>
  <si>
    <t xml:space="preserve"> Ngô Văn Long </t>
  </si>
  <si>
    <t xml:space="preserve">HTX VT Hoàng Đồng </t>
  </si>
  <si>
    <t>Tổ 1, khối 6, thị trấn Cao Lộc (phường Kỳ Lừa)</t>
  </si>
  <si>
    <t>Phạm Đức Công</t>
  </si>
  <si>
    <t>HTX VT Cao Lộc</t>
  </si>
  <si>
    <t>Số 98, tổ 5, khối 1, thị trấn Cao Lộc (phường Kỳ Lừa)</t>
  </si>
  <si>
    <t>0912211837</t>
  </si>
  <si>
    <t>Phạm Hồng Bốn</t>
  </si>
  <si>
    <t>HTX DVVT Bình Minh</t>
  </si>
  <si>
    <t>D3, N20, khối 6, TT Cao Lộc (phường Kỳ Lừa)</t>
  </si>
  <si>
    <t>0346656984</t>
  </si>
  <si>
    <t>Vi Mạnh Kiên</t>
  </si>
  <si>
    <t xml:space="preserve">HTX VT Đoàn Kết </t>
  </si>
  <si>
    <t>Số 9, đường Ngô Quyền, P. Vĩnh Trại (phường Đông Kinh)</t>
  </si>
  <si>
    <t>0968951388</t>
  </si>
  <si>
    <t>Hoàng Văn Luận</t>
  </si>
  <si>
    <t>HTX DVVT Vinh Gia</t>
  </si>
  <si>
    <t>Số 45, ngõ 1, Lê Đại Hành, phường Vĩnh Trại (P. Đông Kinh)</t>
  </si>
  <si>
    <t>0986560666</t>
  </si>
  <si>
    <t>Đường Thế Mạnh</t>
  </si>
  <si>
    <t>HTX DVVT Duy Long</t>
  </si>
  <si>
    <t>Số 61, đường Hùng Vương, P.Chi Lăng (phường Lương Văn Tri)</t>
  </si>
  <si>
    <t>0253718856</t>
  </si>
  <si>
    <t>Hoàng Thị Loan</t>
  </si>
  <si>
    <t>HTX xanh Đông Bắc</t>
  </si>
  <si>
    <t>Vận tải hành khách ( tắcxi )</t>
  </si>
  <si>
    <t>Số 1A, Nguyễn Thái Học, P. Chi Lăng (phường Lương Văn Tri)</t>
  </si>
  <si>
    <t>0828789866</t>
  </si>
  <si>
    <t>Chu Mạnh Nam</t>
  </si>
  <si>
    <t>HTX DVVT du lịch Bình Minh</t>
  </si>
  <si>
    <t>Số 3, Hoàng Quốc Việt, Phường Kỳ Lừa, Tỉnh Lạng Sơn</t>
  </si>
  <si>
    <t>0982811288</t>
  </si>
  <si>
    <t>Nguyễn Đình Minh</t>
  </si>
  <si>
    <t>HTX VT xanh Đông Bắc</t>
  </si>
  <si>
    <t>Thửa 804, Khối Hoàng Tân, Phường Tam Thanh, Tỉnh Lạng Sơn</t>
  </si>
  <si>
    <t>0946582111</t>
  </si>
  <si>
    <t>Phạm Huy Thành</t>
  </si>
  <si>
    <t>HTX dịch vụ vận tải Bảo Ngọc</t>
  </si>
  <si>
    <t>Dịch vụ hỗ trợ vận tải đường bộ</t>
  </si>
  <si>
    <t>Số 10, ngõ 332, Khối 18, Phường Đông Kinh, Tỉnh Lạng Sơn</t>
  </si>
  <si>
    <t>0838668560</t>
  </si>
  <si>
    <t>Dương Văn Mạnh</t>
  </si>
  <si>
    <t>HTX taxi điện Lạng Sơn</t>
  </si>
  <si>
    <t>Số 10, Chu Văn Tấn, Khối Khòn Pịt, P.Tam Thanh, Tỉnh Lạng Sơn</t>
  </si>
  <si>
    <t>0838313898</t>
  </si>
  <si>
    <t>Vũ Hữu Dũng</t>
  </si>
  <si>
    <t>VI</t>
  </si>
  <si>
    <t>XÂY DỰNG</t>
  </si>
  <si>
    <t>HTX NN&amp;XD phát triển Thanh Thuý</t>
  </si>
  <si>
    <t>Trồng trọt, chăn nuôi hỗ hợp; Xây dựng công trình đường bộ, nhà ở, cấp thoát nước...</t>
  </si>
  <si>
    <t>Khối phố Lê Hồng Phong, xã Bắc Sơn</t>
  </si>
  <si>
    <t>0355808969</t>
  </si>
  <si>
    <t>Nguyễn Văn Khanh</t>
  </si>
  <si>
    <t>2. KHU VỰC VĂN QUAN</t>
  </si>
  <si>
    <t>HTX XD &amp; TM Hoàng Gia</t>
  </si>
  <si>
    <t>Xây dựng công trình đường bộ, chăn nuôi lơn, gia cầm</t>
  </si>
  <si>
    <t>0976285580</t>
  </si>
  <si>
    <t>Nguyễn Công Trụ</t>
  </si>
  <si>
    <t>HTX Thống Nhất</t>
  </si>
  <si>
    <t>Xây dựng công trình dân dụng, sửa chữa ô tô</t>
  </si>
  <si>
    <r>
      <t>Số 14, Thân Cảnh Phúc, T</t>
    </r>
    <r>
      <rPr>
        <vertAlign val="superscript"/>
        <sz val="12"/>
        <rFont val="Times New Roman"/>
        <family val="1"/>
      </rPr>
      <t xml:space="preserve">2 </t>
    </r>
    <r>
      <rPr>
        <sz val="12"/>
        <rFont val="Times New Roman"/>
        <family val="1"/>
      </rPr>
      <t>Đồng Mỏ (xã Chi Lăng)</t>
    </r>
  </si>
  <si>
    <t>0913950866</t>
  </si>
  <si>
    <t>Nguyễn Đức Bẩy</t>
  </si>
  <si>
    <t>HTX thanh niên Vạn Linh</t>
  </si>
  <si>
    <t>Xây dựng công trình dân dụng</t>
  </si>
  <si>
    <t>Thôn Xã Đán, xã Vạn Linh</t>
  </si>
  <si>
    <t>0388495418</t>
  </si>
  <si>
    <t>Hoàng Văn Thoả</t>
  </si>
  <si>
    <t>HTX Nam Chi Lăng</t>
  </si>
  <si>
    <t>Xây dựng công trình đường bộ, nhà, cấp thoát nước...</t>
  </si>
  <si>
    <t>Số 419, Lê Lợi, khu Hoà Bình, TT Đồng Mỏ (xã Chi Lăng)</t>
  </si>
  <si>
    <t>0963737322</t>
  </si>
  <si>
    <t>Nguyễn Thị Ánh Hồng</t>
  </si>
  <si>
    <t>HTX XD Thịnh Lộc Đoàn Kết</t>
  </si>
  <si>
    <t>Thôn Trung Tâm, xã Vân An (xã Chiến Thắng)</t>
  </si>
  <si>
    <t>0985986559</t>
  </si>
  <si>
    <t>Nguyễn Duy Thông</t>
  </si>
  <si>
    <t>4. KHU VỰC ĐÌNH LẬP</t>
  </si>
  <si>
    <t>HTX XD Hoàng Duy</t>
  </si>
  <si>
    <t>Số 98, khu 3, xã Đình Lập</t>
  </si>
  <si>
    <t>3846175</t>
  </si>
  <si>
    <t>Vi Văn Đồng</t>
  </si>
  <si>
    <t>5. KHU VỰC LỘC BÌNH</t>
  </si>
  <si>
    <t>Xây dựng công trình dân dụng, sản xuất rượu, nước đóng chai</t>
  </si>
  <si>
    <t>Số 20, phố Hoà Bình, xã Lộc Bình</t>
  </si>
  <si>
    <t>3719719 -0966991288</t>
  </si>
  <si>
    <t>Quan Văn Sính</t>
  </si>
  <si>
    <t>HTX DVNN&amp;XD Mạnh Dũng LB</t>
  </si>
  <si>
    <t>Xây dựng nhà, công trình</t>
  </si>
  <si>
    <t>Số 188, khu Bản Kho, xã Lộc Bình</t>
  </si>
  <si>
    <t>0948535568</t>
  </si>
  <si>
    <t>Dương Mạnh Toàn</t>
  </si>
  <si>
    <t>HTX nông sản, LN Đại Đồng</t>
  </si>
  <si>
    <t>Xây dựng công trình đường bộ, nhà ở, cấp thoát nước...</t>
  </si>
  <si>
    <t>Thôn Khắc Đeng, xã Đại Đồng (xã Thất Khê)</t>
  </si>
  <si>
    <t>0869159888</t>
  </si>
  <si>
    <t>Hứa Thị Quyên</t>
  </si>
  <si>
    <t>HTX NL Khánh Phương</t>
  </si>
  <si>
    <t>Xây dựng công trình đường bộ, chăn nuôi gia súc, gia cầm</t>
  </si>
  <si>
    <t>Kéo Quân, xã Tri Phương (xã Quốc Khánh)</t>
  </si>
  <si>
    <t>0373022774</t>
  </si>
  <si>
    <t>Đàm Văn Thượng</t>
  </si>
  <si>
    <t>HTX NSLN Khánh Linh</t>
  </si>
  <si>
    <t>Số 237, Hoàng Văn Thụ, xã Thất Khê</t>
  </si>
  <si>
    <t>0377464358</t>
  </si>
  <si>
    <t>Đỗ Khánh Linh</t>
  </si>
  <si>
    <t>HTX xây dựng Nam An</t>
  </si>
  <si>
    <t>0983397188</t>
  </si>
  <si>
    <t>Vũ Thị Lan</t>
  </si>
  <si>
    <t>HTX NL Thịnh Quang</t>
  </si>
  <si>
    <t>Bản Cáu, xã Quốc Việt</t>
  </si>
  <si>
    <t>0942873211</t>
  </si>
  <si>
    <t>HTX NLS &amp; XD Hà Thảo</t>
  </si>
  <si>
    <t>Xây dựng công trình đường bộ, nhà ở, cấp thoát nước; HĐDV lâm nghiệp...</t>
  </si>
  <si>
    <t>0859017999</t>
  </si>
  <si>
    <t>Dương Đức Hanh</t>
  </si>
  <si>
    <t xml:space="preserve">HTX Hùng Hiệp </t>
  </si>
  <si>
    <t>0912780348</t>
  </si>
  <si>
    <t>Trần Hùng Hiệp</t>
  </si>
  <si>
    <t>HTX xây dựng Hưng Hậu</t>
  </si>
  <si>
    <t>Thôn Nà Noọng, xã Đề Thám (xã Tràng Định)</t>
  </si>
  <si>
    <t>0979500686</t>
  </si>
  <si>
    <t>HTX Tân Tiến</t>
  </si>
  <si>
    <t>Xây dựng công trình đường bộ</t>
  </si>
  <si>
    <t>Thôn Áng Mò, Xã Tân Tiến, Tỉnh Lạng Sơn</t>
  </si>
  <si>
    <t>0886856331</t>
  </si>
  <si>
    <t>Nguyễn Tuyết Hậu</t>
  </si>
  <si>
    <t>Số 120, thôn Pò Tang, xã Hợp Thành (phường Kỳ Lừa)</t>
  </si>
  <si>
    <t>0982102858</t>
  </si>
  <si>
    <t>Lê Xuân Sang</t>
  </si>
  <si>
    <t xml:space="preserve">HTX 3-2 </t>
  </si>
  <si>
    <t>Số 11, ngách 3, tổ 6, khối 8, thị trấn Cao Lộc (phường Kỳ Lừa)</t>
  </si>
  <si>
    <t>0983070888</t>
  </si>
  <si>
    <t>Nguyễn Mạnh Hà</t>
  </si>
  <si>
    <t>Cộng</t>
  </si>
  <si>
    <t xml:space="preserve">DANH SÁCH CÁC HỢP TÁC XÃ </t>
  </si>
  <si>
    <r>
      <t xml:space="preserve"> </t>
    </r>
    <r>
      <rPr>
        <b/>
        <sz val="12"/>
        <rFont val="Times New Roman"/>
        <family val="1"/>
      </rPr>
      <t>(Phân theo địa bàn, Số liệu đến ngày 15/7/2026)</t>
    </r>
    <r>
      <rPr>
        <sz val="12"/>
        <rFont val="Times New Roman"/>
        <family val="1"/>
      </rPr>
      <t xml:space="preserve"> </t>
    </r>
  </si>
  <si>
    <t>Tên hợp tác xã</t>
  </si>
  <si>
    <t>Thực trạng</t>
  </si>
  <si>
    <t>Xã Bắc Sơn</t>
  </si>
  <si>
    <t>HTX nông lâm Sơn Trang</t>
  </si>
  <si>
    <t>2011</t>
  </si>
  <si>
    <t>Thôn Long Hưng, xã Long Đống</t>
  </si>
  <si>
    <t>đang hoạt động</t>
  </si>
  <si>
    <t>HTX SXKDTH xã Bắc Sơn</t>
  </si>
  <si>
    <t>2016</t>
  </si>
  <si>
    <t>0365625672</t>
  </si>
  <si>
    <t>HTX nông nghiệp Tiến Hợp *</t>
  </si>
  <si>
    <t>Thôn Nà Hó, xã Hữu Vĩnh (Bắc Sơn)</t>
  </si>
  <si>
    <t>0364114842</t>
  </si>
  <si>
    <t>Dương Văn Dương</t>
  </si>
  <si>
    <t>ngừng hđkd</t>
  </si>
  <si>
    <t>Số 137, Trần Đăng Ninh, TT Bắc Sơn</t>
  </si>
  <si>
    <t>Thôn An Ninh Minh Quang, xã Long Đống</t>
  </si>
  <si>
    <t>HTX NNDV Hoàng Phát *</t>
  </si>
  <si>
    <t>Thôn An Ninh 1, xã Long Đống</t>
  </si>
  <si>
    <t>0364723100</t>
  </si>
  <si>
    <t>Hoàng Công Vượng</t>
  </si>
  <si>
    <t>Thôn Vĩnh Thuận, TT Bắc Sơn</t>
  </si>
  <si>
    <t>Thôn Tiến Hợp 2, thị trấn Bắc Sơn</t>
  </si>
  <si>
    <t>Thôn Hữu Vĩnh 2, TT Bắc Sơn</t>
  </si>
  <si>
    <t>Khối phố Tiến Hợp 1, TT Bắc Sơn</t>
  </si>
  <si>
    <t>Ngõ 127, Đ.Phùng Chí Kiên, TT Bắc Sơn</t>
  </si>
  <si>
    <t>HTX Mỏ Hao *</t>
  </si>
  <si>
    <t xml:space="preserve">Thôn Mỏ Hao, xã Bắc Sơn </t>
  </si>
  <si>
    <t>Hoàng Thị Hoàn</t>
  </si>
  <si>
    <t>SN 140, Trần Đăng Ninh, TT Bắc Sơn</t>
  </si>
  <si>
    <t>HTX nông nghiệp Tuấn Hưng *</t>
  </si>
  <si>
    <t>Số 111, Trần Phú, TT Bắc Sơn</t>
  </si>
  <si>
    <t>0912664523</t>
  </si>
  <si>
    <t>Hoàng Văn Ón</t>
  </si>
  <si>
    <t>KP Trần Phú, TT Bắc Sơn</t>
  </si>
  <si>
    <t>Thôn Trí Yên, xã Bắc Quỳnh</t>
  </si>
  <si>
    <t>Tiểu khu Trần Đăng Ninh, TT Bắc Sơn</t>
  </si>
  <si>
    <t>HTX DVXDCT Thanh Tình *</t>
  </si>
  <si>
    <t>Khu Trần Phú, TT Bắc Sơn</t>
  </si>
  <si>
    <t>0253837236</t>
  </si>
  <si>
    <t>Nguyễn Xuân Thanh</t>
  </si>
  <si>
    <r>
      <t>Số 57, TK Hoàng Văn Thụ, T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Bắc Sơn</t>
    </r>
  </si>
  <si>
    <t>0984330744</t>
  </si>
  <si>
    <t>HĐ cầm chừng</t>
  </si>
  <si>
    <r>
      <t>Tiểu khu Lê Hồng Phong, T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Bắc Sơn</t>
    </r>
  </si>
  <si>
    <t>Thôn Thâm Pát, xã Bắc Quỳnh</t>
  </si>
  <si>
    <t>TK Vĩnh Thuận, TT Bắc Sơn</t>
  </si>
  <si>
    <t>Khối phố Lê Hồng Phong, TT Bắc Sơn</t>
  </si>
  <si>
    <t>Số 553, thôn Trần Đăng Ninh, xã Bắc Sơn</t>
  </si>
  <si>
    <t>Xã Hưng Vũ</t>
  </si>
  <si>
    <t>Dương Công Phú</t>
  </si>
  <si>
    <t>Thôn Làng Gà I, xã Trấn Yên</t>
  </si>
  <si>
    <t>HTX nông nghiệp Xanh *</t>
  </si>
  <si>
    <t>Thôn Làng Huyền, xã Trấn Yên</t>
  </si>
  <si>
    <t>0966880136</t>
  </si>
  <si>
    <t>Hoàng Văn Định</t>
  </si>
  <si>
    <t>Xã Vũ Lăng</t>
  </si>
  <si>
    <t>HTX Tân Lập *</t>
  </si>
  <si>
    <t>Thôn Nà Nâm, xã Tân Lập</t>
  </si>
  <si>
    <t>0912147979</t>
  </si>
  <si>
    <t>Lương Khánh Tùng</t>
  </si>
  <si>
    <t>Thôn Bó Tát, xã Tân Hương</t>
  </si>
  <si>
    <t>Thôn Đon Uý, xã Tân Hương</t>
  </si>
  <si>
    <t>Thôn Nam Hương, xã Tân Hương</t>
  </si>
  <si>
    <t>Thôn Áng Nộc, xã Chiêu Vũ</t>
  </si>
  <si>
    <t xml:space="preserve">HTX cây ăn quả Nhung Giang </t>
  </si>
  <si>
    <t>Thôn Bó Tát, Xã Tân Hương</t>
  </si>
  <si>
    <t>0839491111</t>
  </si>
  <si>
    <t>Xã Nhất Hoà</t>
  </si>
  <si>
    <t>Thôn Yên Thành, xã Tân Thành</t>
  </si>
  <si>
    <t>Thôn Tân Vũ, xã Tân Thành</t>
  </si>
  <si>
    <t>Thôn Pá Lét, xã Nhất Tiến</t>
  </si>
  <si>
    <t>0345081439</t>
  </si>
  <si>
    <t>Thôn Làng Đấy, xã Nhất Tiến</t>
  </si>
  <si>
    <t>Xã Vũ Lễ</t>
  </si>
  <si>
    <t>HTX nông lâm Toàn Thắng</t>
  </si>
  <si>
    <t>Thôn Hồng Phong 4, xã Chiến Thắng</t>
  </si>
  <si>
    <t>Thôn Nà Qué, xã Vũ Sơn</t>
  </si>
  <si>
    <t>0387352747</t>
  </si>
  <si>
    <t xml:space="preserve">HTX DVNN cây Đào Chiến Thắng </t>
  </si>
  <si>
    <t>Thôn Hồng Phong 1, xã Chiến Thắng</t>
  </si>
  <si>
    <t>Thôn Nà Tân, xã Vũ Sơn</t>
  </si>
  <si>
    <t>Thôn Nà Pán, xã Vũ Sơn</t>
  </si>
  <si>
    <t>Thôn Hương Cốc 1, xã Chiến Thắng</t>
  </si>
  <si>
    <t>Thôn Nà Pán 2, xã Vũ Sơn</t>
  </si>
  <si>
    <t>HTX NN&amp;DL sinh thái suối Mỏ Mắm *</t>
  </si>
  <si>
    <t>Thôn Hoan Trung, xã Chiến Thắng</t>
  </si>
  <si>
    <t>0368942082</t>
  </si>
  <si>
    <t>Dương Công Hành</t>
  </si>
  <si>
    <t>HTX TM Lâm Mộc Phát *</t>
  </si>
  <si>
    <t>2025</t>
  </si>
  <si>
    <t>0329205851</t>
  </si>
  <si>
    <t>Phan Thị Trang</t>
  </si>
  <si>
    <t>Xã Tân Tri</t>
  </si>
  <si>
    <t>Thôn Khuôn Ngần, xã Đồng Ý</t>
  </si>
  <si>
    <t>0368639510</t>
  </si>
  <si>
    <t>Bản Roọng, xã Đồng Ý</t>
  </si>
  <si>
    <t>0359821416</t>
  </si>
  <si>
    <t>HTX nông, lâm nghiệp Nà Nhì *</t>
  </si>
  <si>
    <t>Thôn Nà Nhì, xã Đồng Ý</t>
  </si>
  <si>
    <t>0394517511</t>
  </si>
  <si>
    <t>Anh Ngữ</t>
  </si>
  <si>
    <t>Thôn Khau Ràng, xã Đồng Ý</t>
  </si>
  <si>
    <t>Xóm Khuổi Cay, xã Vạn Thuỷ</t>
  </si>
  <si>
    <t>Bản Soong, xã Vạn Thuỷ</t>
  </si>
  <si>
    <t xml:space="preserve">Bản Khuông, xã Vạn Thuỷ </t>
  </si>
  <si>
    <t>Thôn Lân Páng, xã Đồng Ý</t>
  </si>
  <si>
    <t>Thôn Lân Dạ, xã Đồng Ý</t>
  </si>
  <si>
    <t>Thôn Hợp Thành, xã Đồng Ý</t>
  </si>
  <si>
    <t>HTX chế biến gỗ Hoà Thuận *</t>
  </si>
  <si>
    <t>0848980899</t>
  </si>
  <si>
    <t>Lương Đình Hoàn</t>
  </si>
  <si>
    <t>Xã Bình Gia</t>
  </si>
  <si>
    <t>HTX Cốc Thông *</t>
  </si>
  <si>
    <t xml:space="preserve">Văn phòng Hội Phụ nữ Tô Hiệu </t>
  </si>
  <si>
    <t>0387385571</t>
  </si>
  <si>
    <t>Ma Thị Thanh</t>
  </si>
  <si>
    <t>Thôn Pác Nàng, xã Tô Hiệu</t>
  </si>
  <si>
    <t>HTX trang trại tổng hợp Bình Gia *</t>
  </si>
  <si>
    <t>Khối phố Ngọc Quyến, TT Bình Gia</t>
  </si>
  <si>
    <t>0913006715</t>
  </si>
  <si>
    <t>Ngã tư, thị trấn Bình Gia</t>
  </si>
  <si>
    <t>HTX DVVT NL số 1 *</t>
  </si>
  <si>
    <t>Khối phố Tòng Chu, TT Bình Gia</t>
  </si>
  <si>
    <t>0848630288</t>
  </si>
  <si>
    <t xml:space="preserve">Nông Ngọc Dương </t>
  </si>
  <si>
    <t>Thôn Thuần Như 1, xã Hoàng Văn Thụ</t>
  </si>
  <si>
    <t>Khối phố Ngọc Trí, thị trấn Bình Gia</t>
  </si>
  <si>
    <t>Nhà Văn hoá bản Phân, xã Hoàng Văn Thụ</t>
  </si>
  <si>
    <t xml:space="preserve">Thôn ngã 4, xã Tô Hiệu </t>
  </si>
  <si>
    <t>Phố Ngọc Trí, TT Bình Gia</t>
  </si>
  <si>
    <t>Số 138, Đ.19/4, T.Cam Thuỷ, xã Bình Gia</t>
  </si>
  <si>
    <t>Xã Hồng Phong</t>
  </si>
  <si>
    <t>HTX SXKDDV xã Hồng Phong *</t>
  </si>
  <si>
    <t>Thôn Vằng Phya, xã Hồng Phong</t>
  </si>
  <si>
    <t>0356320668</t>
  </si>
  <si>
    <t>Thôn Nhất Tiến, Xã Hồng Phong</t>
  </si>
  <si>
    <t>0334595833</t>
  </si>
  <si>
    <t>Xã Thiện Hoà</t>
  </si>
  <si>
    <t>Xã Thiện Thuật</t>
  </si>
  <si>
    <t>HTX SX hồi hữu cơ xã Quang Trung</t>
  </si>
  <si>
    <t>Nhà VH Bản Quần, xã Quang Trung</t>
  </si>
  <si>
    <t>Xã Thiện Long</t>
  </si>
  <si>
    <t>Thôn Tân Tiến, xã Tân Hoà</t>
  </si>
  <si>
    <t>Xã Tân Văn</t>
  </si>
  <si>
    <t>Bản Huấn, xã Hồng Thái</t>
  </si>
  <si>
    <t>Xã Hoa Thám</t>
  </si>
  <si>
    <t>Xã Quý Hoà</t>
  </si>
  <si>
    <t xml:space="preserve">Xã Văn Quan </t>
  </si>
  <si>
    <t>Nhà Văn hoá Tân Minh, TT Văn Quan</t>
  </si>
  <si>
    <t>Phố Tân Thanh I, TT Văn Quan</t>
  </si>
  <si>
    <t>HTX Bình An</t>
  </si>
  <si>
    <t>Thôn Nà Thượng, xã Hoà Bình</t>
  </si>
  <si>
    <t>0388648415</t>
  </si>
  <si>
    <t>Hoàng Trường Cửu</t>
  </si>
  <si>
    <t>HTX Trân Quý *</t>
  </si>
  <si>
    <t>Phố Tân Thanh, TT Văn Quan</t>
  </si>
  <si>
    <t>0382339275</t>
  </si>
  <si>
    <t>Lương Thi Nở</t>
  </si>
  <si>
    <t>HTX Xuân Mai *</t>
  </si>
  <si>
    <t xml:space="preserve">Bản Coóng, xã Xuân Mai </t>
  </si>
  <si>
    <t>0988102226</t>
  </si>
  <si>
    <t>Linh Văn Thắm</t>
  </si>
  <si>
    <t>Xã Điềm He</t>
  </si>
  <si>
    <t>HTX NL TMTH Trấn Ninh *</t>
  </si>
  <si>
    <t xml:space="preserve">Thôn Nà Chả, xã Trấn Ninh </t>
  </si>
  <si>
    <t>0825666198</t>
  </si>
  <si>
    <t>Hoàng Lê Hoan</t>
  </si>
  <si>
    <t xml:space="preserve">HTX DVCN Thu Hiền </t>
  </si>
  <si>
    <t>Thôn Nà Súng, xã Vĩnh Lại (Điềm He)</t>
  </si>
  <si>
    <t>HTX Liên Minh Phát *</t>
  </si>
  <si>
    <t>Thôn Khòn Cải, xã Liên Hội</t>
  </si>
  <si>
    <t>0985166299</t>
  </si>
  <si>
    <t>Hoàng Thị Lý</t>
  </si>
  <si>
    <t>HTX SXDVNN Liên Hội *</t>
  </si>
  <si>
    <t>Thôn Khòn Coọng, xã Liên Hội</t>
  </si>
  <si>
    <t>0357201773</t>
  </si>
  <si>
    <t>Liễu Văn Hùng</t>
  </si>
  <si>
    <t>HTX TH Tiến Đạt Điềm He *</t>
  </si>
  <si>
    <t>Thôn Phú Nhuận, xã Điềm He</t>
  </si>
  <si>
    <t>02053830289</t>
  </si>
  <si>
    <t>Hoàng Văn Hoà</t>
  </si>
  <si>
    <t xml:space="preserve">HTX nông nghiệp Hùng Trường </t>
  </si>
  <si>
    <t>Thôn Khòn Lạn, xã Liên Hội</t>
  </si>
  <si>
    <t>Đỉnh đèo Lùng Pa, xã Điềm He</t>
  </si>
  <si>
    <t>Xã Yên Phúc</t>
  </si>
  <si>
    <t xml:space="preserve">Bản Dạ, xã Xuân Mai </t>
  </si>
  <si>
    <t>Bản Cưởm, xã Bình Phúc</t>
  </si>
  <si>
    <t>Thôn Nà Hấy, xã Bình Phúc</t>
  </si>
  <si>
    <t>HTX Yên Thành *</t>
  </si>
  <si>
    <t>Thôn Bắc, xã Yên Phúc</t>
  </si>
  <si>
    <t>0375698116</t>
  </si>
  <si>
    <t>Vi Trung Cán</t>
  </si>
  <si>
    <t>HTX Toàn Sáng *</t>
  </si>
  <si>
    <t>SN137, Chợ Bãi 2, xã Yên Phúc</t>
  </si>
  <si>
    <t>0972053689</t>
  </si>
  <si>
    <t>Trần Văn Toản</t>
  </si>
  <si>
    <t>HTX Minh Dương *</t>
  </si>
  <si>
    <t>Thôn Cưởm Trên, xã Xuân Mai</t>
  </si>
  <si>
    <t>0364762638</t>
  </si>
  <si>
    <t>HTX TM công bằng Văn Quan *</t>
  </si>
  <si>
    <t>Thôn Đông B, xã Yên Phúc</t>
  </si>
  <si>
    <t>0985555559</t>
  </si>
  <si>
    <t>Nguyễn Quế Anh</t>
  </si>
  <si>
    <t>HTX cao khô chợ Bãi *</t>
  </si>
  <si>
    <t>Thôn chợ Bãi 1, xã Yên Phúc</t>
  </si>
  <si>
    <t>0965083856</t>
  </si>
  <si>
    <t>Lý Anh Tuấn</t>
  </si>
  <si>
    <t>HTX nông sản Văn Quan *</t>
  </si>
  <si>
    <t>Thôn chợ Bãi 2, xã Yên Phúc</t>
  </si>
  <si>
    <t>0974431986</t>
  </si>
  <si>
    <t>Trần Văn Hào</t>
  </si>
  <si>
    <t>Xã Tri Lễ</t>
  </si>
  <si>
    <t>HTX KDTH xây dựng, TM-DV *</t>
  </si>
  <si>
    <t>Thôn Nà Chuông, xã Tri Lễ</t>
  </si>
  <si>
    <t>0974316162</t>
  </si>
  <si>
    <t>Hoàng Văn Hoạt</t>
  </si>
  <si>
    <t>HTX du lịch Hữu Lễ - Hữu Liên *</t>
  </si>
  <si>
    <t xml:space="preserve">Thôn Đon Chợ, xã Hữu Lễ </t>
  </si>
  <si>
    <t>0396272222</t>
  </si>
  <si>
    <t>Nông Bích Hằng</t>
  </si>
  <si>
    <t>Xã Tân Đoàn</t>
  </si>
  <si>
    <t>Thôn Phai Làng, xã Tràng Phái</t>
  </si>
  <si>
    <t>Thôn Tồng Han, xã Tân Thành</t>
  </si>
  <si>
    <t>HTX Phương Đông *</t>
  </si>
  <si>
    <t>Thôn Khòn Pá, xã Tân Đoàn</t>
  </si>
  <si>
    <t>0944931686</t>
  </si>
  <si>
    <t>Liễu Trần Hùng</t>
  </si>
  <si>
    <t>HTX NLS Quang Huy *</t>
  </si>
  <si>
    <t>Thôn Còn Riềng, xã Tràng Phái</t>
  </si>
  <si>
    <t>0396214392</t>
  </si>
  <si>
    <t>Lý Văn Hữu</t>
  </si>
  <si>
    <t>HTX NLN Thảo Nguyên *</t>
  </si>
  <si>
    <t>Thôn Nà Chanh, xã Tràng Phái</t>
  </si>
  <si>
    <t>0948866128</t>
  </si>
  <si>
    <t>Phạm Thị Thảo</t>
  </si>
  <si>
    <t>HTX CB nông sản hữu cơ Lạng Sơn *</t>
  </si>
  <si>
    <t>Thôn Sài Hồ, xã Tân Thành</t>
  </si>
  <si>
    <t>0849198888</t>
  </si>
  <si>
    <t>Tô Văn Mười</t>
  </si>
  <si>
    <t>HTX NLN và dịch vụ Tân Đoàn</t>
  </si>
  <si>
    <t>Thôn Đoàn Kết, Xã Tân Đoàn</t>
  </si>
  <si>
    <t>Xã Khánh Khê</t>
  </si>
  <si>
    <t>HTX Hoàng Gia *</t>
  </si>
  <si>
    <t>Thôn Nà Dảo, xã Khánh Khê</t>
  </si>
  <si>
    <t>0978713889</t>
  </si>
  <si>
    <t>Hoàng Văn Toòng</t>
  </si>
  <si>
    <t>HTX NLN hữu cơ Xuân Long *</t>
  </si>
  <si>
    <t>Thôn Long Giang, xã Xuân Long</t>
  </si>
  <si>
    <t>Lộc Văn Chanh</t>
  </si>
  <si>
    <t>Thôn Long Tràng, xã Xuân Long</t>
  </si>
  <si>
    <t>Bản Mới, xã Bình Trung</t>
  </si>
  <si>
    <t>Xã Chi Lăng</t>
  </si>
  <si>
    <t xml:space="preserve">HTX DV&amp;PTNN Đoàn Kết </t>
  </si>
  <si>
    <t>0974681676</t>
  </si>
  <si>
    <t>Khu Than Muội, TT Đồng Mỏ</t>
  </si>
  <si>
    <t>Thôn Than Muội, xã Quang Lang</t>
  </si>
  <si>
    <t>Thôn Lũng Cút, TT Đồng Mỏ</t>
  </si>
  <si>
    <t>0357291335</t>
  </si>
  <si>
    <t>Số 73, Đại Huề, khu Ga Bắc, TT Đồng Mỏ</t>
  </si>
  <si>
    <t>Thôn Minh Hoà, TT Chi Lăng</t>
  </si>
  <si>
    <t>Khu Trung Tâm, thị trấn Đồng Mỏ</t>
  </si>
  <si>
    <t>Số 30, TT Đồng Mỏ</t>
  </si>
  <si>
    <t>HTX thanh niên Chi Lăng *</t>
  </si>
  <si>
    <t>Khu Hữu Nghị, TT Đồng Mỏ</t>
  </si>
  <si>
    <t>0915269116</t>
  </si>
  <si>
    <t>Trần Văn Năm</t>
  </si>
  <si>
    <t>Số 14, Thân Cảnh Phúc</t>
  </si>
  <si>
    <t>Khu Thống Nhất I, TT Đồng Mỏ</t>
  </si>
  <si>
    <t>HTX Toàn Thắng *</t>
  </si>
  <si>
    <t>Khu ga bắc, TT Đồng Mỏ</t>
  </si>
  <si>
    <t>0913299981</t>
  </si>
  <si>
    <t>Trần Quốc Mậu</t>
  </si>
  <si>
    <t>Số 419, Lê Lợi, khu Hoà Bình</t>
  </si>
  <si>
    <t>Xã Quan Sơn</t>
  </si>
  <si>
    <t>HTX nông sản Quan Sơn *</t>
  </si>
  <si>
    <t>0979354502</t>
  </si>
  <si>
    <t>Lăng Văn Thượng</t>
  </si>
  <si>
    <t>Thôn Co Hương, xã Hữu Kiên</t>
  </si>
  <si>
    <t>Xã Chiến Thắng</t>
  </si>
  <si>
    <t>HTX DV&amp;SX NLN Chiến Thắng *</t>
  </si>
  <si>
    <t>Thôn Nà Lầm, xã Chiến Thắng</t>
  </si>
  <si>
    <t>0986633466</t>
  </si>
  <si>
    <t>Hoàng Văn Sáng</t>
  </si>
  <si>
    <t>HTX Nà Nhì</t>
  </si>
  <si>
    <t>Thôn Nà Pất, xã Vân Thuỷ</t>
  </si>
  <si>
    <t>Thôn Trung Tâm, xã Vân An</t>
  </si>
  <si>
    <t>Thôn Hợp Đường, xã Liên Sơn</t>
  </si>
  <si>
    <t>Thôn Bình Trung, xã Vân An</t>
  </si>
  <si>
    <t>Thôn Bản Dù, xã Vân Thuỷ</t>
  </si>
  <si>
    <t>Thôn Nà Tình, xã Chiến Thắng</t>
  </si>
  <si>
    <t>Thôn Tà sản, xã Chiến Thắng</t>
  </si>
  <si>
    <t>Xã Nhân Lý</t>
  </si>
  <si>
    <t>HTX DV&amp;SX NN xã Mai Sao</t>
  </si>
  <si>
    <t>Thôn Nà Lốc, xã Mai Sao</t>
  </si>
  <si>
    <t>Thôn Mạn Đường B, xã Mai Sao</t>
  </si>
  <si>
    <t>Thôn Khuối Kháo, xã Bắc Thuỷ</t>
  </si>
  <si>
    <t>Thôn Háng Cút, xã Bắc Thuỷ</t>
  </si>
  <si>
    <t>Thôn Làng Bu, xã Lâm Sơn</t>
  </si>
  <si>
    <t>Thôn Tồng Cút, xã Bắc Thuỷ</t>
  </si>
  <si>
    <t>Thôn Hà Nam, xã Lâm Sơn</t>
  </si>
  <si>
    <t>Thôn Mạn Đường, xã Mai Sao</t>
  </si>
  <si>
    <t>Xã Bằng Mạc</t>
  </si>
  <si>
    <t>HTX DV giống cây trồng Chi Lăng</t>
  </si>
  <si>
    <t>Làng Nong, xã Thượng Cường</t>
  </si>
  <si>
    <t>0369718454</t>
  </si>
  <si>
    <t>Thôn Làng Tuống, xã Bằng Hữu</t>
  </si>
  <si>
    <t>Thôn Nam Nội, xã Gia Lộc</t>
  </si>
  <si>
    <t>Thôn Lũng Mắt, xã Gia Lộc</t>
  </si>
  <si>
    <t>HTX DVNN xã Gia Lộc *</t>
  </si>
  <si>
    <t>Thôn Đông Pầu, xã Gia Lộc</t>
  </si>
  <si>
    <t>0369097124</t>
  </si>
  <si>
    <t>Hoàng Văn Tỵ</t>
  </si>
  <si>
    <t>Thôn Nam Nội, Xã Bằng Mạc</t>
  </si>
  <si>
    <t>Xã Vạn Linh</t>
  </si>
  <si>
    <t>Thôn Ba Nàng, xã Hoà Bình</t>
  </si>
  <si>
    <t>Thôn Làng Càng 1, xã Hoà Bình</t>
  </si>
  <si>
    <t>HTX cây Gai Xanh - C.nuôi Mỏ Cấy</t>
  </si>
  <si>
    <t>Thôn Giáp Thượng 2, xã Y Tịch</t>
  </si>
  <si>
    <t>Xã Hữu Lũng</t>
  </si>
  <si>
    <t>Số 97, Hoàng Hoa Thám, TT Hữu Lũng</t>
  </si>
  <si>
    <t>HTX cây giống LN Hữu Lũng</t>
  </si>
  <si>
    <t>Số 136, Đ.Xương Giang, TT Hữu Lũng</t>
  </si>
  <si>
    <t>Thôn Kim Chòi, xã Đồng Tân</t>
  </si>
  <si>
    <t>Thôn Ngọc Thành, xã Đồng Tân</t>
  </si>
  <si>
    <t>Thôn Tân Hoà, xã Hồ Sơn</t>
  </si>
  <si>
    <t>Thôn Ngòi Na, xã Sơn Hà</t>
  </si>
  <si>
    <t>Khu Tân Mỹ I, TT Hữu Lũng</t>
  </si>
  <si>
    <t>Thôn Ao Đẫu, xã Sơn Hà</t>
  </si>
  <si>
    <t>HTX KThác SXKDVL Na Hoa *</t>
  </si>
  <si>
    <t>Xóm Na Hoa, xã Sơn Hà</t>
  </si>
  <si>
    <t>0915035746</t>
  </si>
  <si>
    <t>Lương văn nhận</t>
  </si>
  <si>
    <t>HTX XD &amp; Môi Trường *</t>
  </si>
  <si>
    <t>Khu An Ninh, TT Hữu Lũng</t>
  </si>
  <si>
    <t>0912245710</t>
  </si>
  <si>
    <t>Mè Văn Hùng</t>
  </si>
  <si>
    <t>Xã Tuấn Sơn</t>
  </si>
  <si>
    <t xml:space="preserve">HTX NLS Bến Lường </t>
  </si>
  <si>
    <t>Thôn Bến Lường, xã Minh Sơn</t>
  </si>
  <si>
    <t>Thôn Keo, xã Minh Hoà</t>
  </si>
  <si>
    <t>0838916395</t>
  </si>
  <si>
    <t>Thôn Voi Xô, xã Hoà Thắng</t>
  </si>
  <si>
    <t>Thôn Cã Ngoài, xã Minh Sơn</t>
  </si>
  <si>
    <t>HTX tr.cây ăn quả xã Minh Hoà *</t>
  </si>
  <si>
    <t>Thôn Chùa, xã Minh Hoà</t>
  </si>
  <si>
    <t>0988833971</t>
  </si>
  <si>
    <t>Vy Văn Quý</t>
  </si>
  <si>
    <t>Xã Tân Thành</t>
  </si>
  <si>
    <t>Thôn rừng cấm Chẳm Non, xã Hoà Lạc</t>
  </si>
  <si>
    <t>Thôn Thuỷ Sản, xã Hoà Lạc</t>
  </si>
  <si>
    <t>Thôn Đồng Thuỷ, xã Hoà Lạc</t>
  </si>
  <si>
    <t>Thôn 9496, xã Hoà Lạc</t>
  </si>
  <si>
    <t>HTX SXDVNLN xã Hoà Sơn *</t>
  </si>
  <si>
    <t>Thôn Quyết Tiến, xã Hoà Sơn</t>
  </si>
  <si>
    <t>0365939051</t>
  </si>
  <si>
    <t>Nguyễn Ngọc Trai</t>
  </si>
  <si>
    <t>Xã Vân Nham</t>
  </si>
  <si>
    <t>HTX DVNN Vân Nham *</t>
  </si>
  <si>
    <t>0965107422</t>
  </si>
  <si>
    <t>Nguyễn Việt Bắc</t>
  </si>
  <si>
    <t>HTX SX cây ăn quả thôn Tự Nhiên</t>
  </si>
  <si>
    <t>Nhà văn hoá thôn Tự Nhiên</t>
  </si>
  <si>
    <t>HTX cây ăn quả xã Minh Tiến</t>
  </si>
  <si>
    <t>Nhà văn hoá thôn Minh Lễ, xã Minh Tiến</t>
  </si>
  <si>
    <t>0973279982</t>
  </si>
  <si>
    <t>Thôn Tân Nhiên, xã Nhật Tiến</t>
  </si>
  <si>
    <t>0986577318</t>
  </si>
  <si>
    <t>Xã Thiện Tân</t>
  </si>
  <si>
    <t>Thôn Đá Mài, xã Thiện Tân</t>
  </si>
  <si>
    <t>0974610647</t>
  </si>
  <si>
    <t>Thôn Lân Luông, xã Đồng Tiến</t>
  </si>
  <si>
    <t>Thôn Làng Gà, xã Đồng Tiến</t>
  </si>
  <si>
    <t>Thôn Lay, xã Thanh Sơn</t>
  </si>
  <si>
    <t>HTX gỗ mỹ nghệ Thịnh Phát *</t>
  </si>
  <si>
    <t>Thôn Đoàn Kết, xã Thanh Sơn</t>
  </si>
  <si>
    <t>0967569499</t>
  </si>
  <si>
    <t>Nguyễn Đức Tuấn</t>
  </si>
  <si>
    <t>Xã Yên Bình</t>
  </si>
  <si>
    <t>Thôn Kép 2, xã Quyết Thắng</t>
  </si>
  <si>
    <t xml:space="preserve">HTX Bình Minh </t>
  </si>
  <si>
    <t>Thôn Vĩnh Yên, xã Hoà Bình</t>
  </si>
  <si>
    <t>Thôn Kép I, xã Quyết Thắng</t>
  </si>
  <si>
    <t>HTX DVNN Quyết Thắng *</t>
  </si>
  <si>
    <t>Thôn Kép II, xã Quyết Thắng</t>
  </si>
  <si>
    <t>0978481269</t>
  </si>
  <si>
    <t>Lê Văn Toàn</t>
  </si>
  <si>
    <t>HTX vua muộn Hoà Bình *</t>
  </si>
  <si>
    <t>Nhà VH thôn Đồng Hương, xã Hoà Bình</t>
  </si>
  <si>
    <t>0395915686</t>
  </si>
  <si>
    <t>Trần Văn Xuân</t>
  </si>
  <si>
    <t>Xã Hữu Liên</t>
  </si>
  <si>
    <t>Thôn Cầu gạo Trong, xã Yên Thịnh</t>
  </si>
  <si>
    <t>Thôn Chùa, xã Yên Thịnh</t>
  </si>
  <si>
    <t>Thôn Tân Yên, Xã Hữu Liên</t>
  </si>
  <si>
    <t xml:space="preserve">HTX hương rừng Hữu Liên </t>
  </si>
  <si>
    <t>Đập Mỏ Mây, thôn Chùa, Xã Hữu Liên</t>
  </si>
  <si>
    <t>Thôn Gò Mãm, Xã Hữu Liên</t>
  </si>
  <si>
    <t>HTX SXDVNN Yên Thịnh *</t>
  </si>
  <si>
    <t>Thôn Làng, xã Yên Thịnh</t>
  </si>
  <si>
    <t>0983380175</t>
  </si>
  <si>
    <t>Lê Văn Bảy</t>
  </si>
  <si>
    <t>Xã Cai Kinh</t>
  </si>
  <si>
    <t>Nhà thuế thôn Bà Nàng, xã Kai Kinh</t>
  </si>
  <si>
    <t>0834619240</t>
  </si>
  <si>
    <t>UBND xã Yên Vượng</t>
  </si>
  <si>
    <t>Thôn Trục Bây, xã Yên Sơn</t>
  </si>
  <si>
    <t>HTX nông sản xã Yên Sơn</t>
  </si>
  <si>
    <t>Thôn Bãi Danh, xã Yên Sơn</t>
  </si>
  <si>
    <t>Làng Lân Nóng, thôn Loi, xã Cai Kinh</t>
  </si>
  <si>
    <t>Xã Đình Lập</t>
  </si>
  <si>
    <t>Số 98, khu 3, TT Đình Lập</t>
  </si>
  <si>
    <t>HTX Sơn Tùng *</t>
  </si>
  <si>
    <t>Khu 8, thị trấn Đình Lập</t>
  </si>
  <si>
    <t>0915580413</t>
  </si>
  <si>
    <t>Nguyễn Đức Hải</t>
  </si>
  <si>
    <t>HTX Anh Huy *</t>
  </si>
  <si>
    <t>Thôn Còn Đuống, xã Đình Lập</t>
  </si>
  <si>
    <t>0967814668</t>
  </si>
  <si>
    <t>Đào Văn Hạnh</t>
  </si>
  <si>
    <t>Xã Thái Bình</t>
  </si>
  <si>
    <t>Thôn Khe Dăm, xã Lâm Ca</t>
  </si>
  <si>
    <t>Xã Châu Sơn</t>
  </si>
  <si>
    <t>Thôn Quang Hoà, xã Cường Lợi</t>
  </si>
  <si>
    <t>Thôn Nà Pèo, xã Bắc Lãng</t>
  </si>
  <si>
    <t>Thôn Nà Xoong, xã Đồng Thắng</t>
  </si>
  <si>
    <t>HTX Liên Hợp *</t>
  </si>
  <si>
    <t>Thôn Khe Mò, xã Bắc Lãng</t>
  </si>
  <si>
    <t>0343565582</t>
  </si>
  <si>
    <t>Đường Thành Công</t>
  </si>
  <si>
    <t>HTX NN dược liệu Triệu Bích Phượng</t>
  </si>
  <si>
    <t>Thôn Khe Luồng, Xã Châu Sơn</t>
  </si>
  <si>
    <t>Xã Kiên Mộc</t>
  </si>
  <si>
    <t>Thôn Bản Phục, xã Kiên Mộc</t>
  </si>
  <si>
    <t>Thôn Chè Mùng, xã Bắc Xa</t>
  </si>
  <si>
    <t>HTX Mộc Lưu Thạch *</t>
  </si>
  <si>
    <t>Thôn Nà Lừa, xã Bính Xá</t>
  </si>
  <si>
    <t>0972671088</t>
  </si>
  <si>
    <t>HTX NLN Thanh Bình *</t>
  </si>
  <si>
    <t>Thôn Bản Chắt, xã Bính Xá</t>
  </si>
  <si>
    <t>0967107109</t>
  </si>
  <si>
    <t>Hoàng Thị Bình</t>
  </si>
  <si>
    <t>HTX dịch vụ Huy Hùng *</t>
  </si>
  <si>
    <t>Thôn Nà Vang, xã Bính Xá</t>
  </si>
  <si>
    <t>0989563959</t>
  </si>
  <si>
    <t>Phùng Văn Chín</t>
  </si>
  <si>
    <t>HTX SX&amp;DV Khiêm Tím *</t>
  </si>
  <si>
    <t>Thôn Khuổi Sâu, xã Bắc Xa</t>
  </si>
  <si>
    <t>0386614063</t>
  </si>
  <si>
    <t>Vy Văn Khiêm</t>
  </si>
  <si>
    <t xml:space="preserve">Xã Lộc Bình </t>
  </si>
  <si>
    <t>HTX Thuỷ Bình *</t>
  </si>
  <si>
    <t>Thôn Khòn Miệng, xã Đồng Bục</t>
  </si>
  <si>
    <t>0913279767</t>
  </si>
  <si>
    <t>Ông Tăng</t>
  </si>
  <si>
    <t>HTX DVNN Đồng Bục *</t>
  </si>
  <si>
    <t>Khu cầu 20, xã Đồng Bục</t>
  </si>
  <si>
    <t>0919252288</t>
  </si>
  <si>
    <t>Nguyễn Văn Hạnh</t>
  </si>
  <si>
    <t>HTX nông nghiệp Hữu Khánh *</t>
  </si>
  <si>
    <t>Thôn Bản Rỵ, xã Hữu Khánh</t>
  </si>
  <si>
    <t>Vi Văn Lực</t>
  </si>
  <si>
    <t>HTX nông nghiệp Xuân Mãn *</t>
  </si>
  <si>
    <t xml:space="preserve">Thôn Nà Hai, xã Xuân Mãn </t>
  </si>
  <si>
    <t>0989410356</t>
  </si>
  <si>
    <t>Nguyễn Thị Kiêm</t>
  </si>
  <si>
    <t>HTX Trường An *</t>
  </si>
  <si>
    <t>Thôn Bản Lầy, xã Khánh Xuân</t>
  </si>
  <si>
    <t>0984387698</t>
  </si>
  <si>
    <t>Đinh Văn Tuân</t>
  </si>
  <si>
    <t>HTX NLN Khánh Xuân *</t>
  </si>
  <si>
    <t>Thôn Nà Lùng, xã Khánh Xuân</t>
  </si>
  <si>
    <t>0355330025</t>
  </si>
  <si>
    <t>Hứa Văn Tuý</t>
  </si>
  <si>
    <t>Thôn Kéo Mật, xã Khánh Xuân</t>
  </si>
  <si>
    <t>Thôn Khòn Chu, xã Đồng Bục</t>
  </si>
  <si>
    <t>Số 87, khu Hoà Bình, TT Lộc Bình</t>
  </si>
  <si>
    <t>Số 130, khu Cầu Nấm, TT Lộc Bình</t>
  </si>
  <si>
    <t>Số 196, khu Nhà Thờ, TT Lộc Bình</t>
  </si>
  <si>
    <t>Thôn Khòn Quắc 2, xã Đồng Bục</t>
  </si>
  <si>
    <t xml:space="preserve">HTX NLN &amp; DV Khòn Thống </t>
  </si>
  <si>
    <t>Thôn Khòn Thống, xã Hữu Khánh</t>
  </si>
  <si>
    <r>
      <t>Khu Nhà Thờ, T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Lộc Bình</t>
    </r>
  </si>
  <si>
    <t xml:space="preserve">HTX Thành Công </t>
  </si>
  <si>
    <r>
      <t xml:space="preserve">Số 20, phố Hoà Bình, TT Lộc Bình;  </t>
    </r>
    <r>
      <rPr>
        <sz val="11"/>
        <rFont val="Times New Roman"/>
        <family val="1"/>
      </rPr>
      <t>VPGD: Số 519, Đ.Hùng Vương, P.Đông Kinh</t>
    </r>
  </si>
  <si>
    <t>0912909099</t>
  </si>
  <si>
    <t>Quan Tú Lan</t>
  </si>
  <si>
    <t>Số 188, khu Bản Kho, TT Lộc Bình</t>
  </si>
  <si>
    <t xml:space="preserve">Xã Na Dương </t>
  </si>
  <si>
    <t>Khu 6, thị trấn Na Dương</t>
  </si>
  <si>
    <t>Khu 4, thị trấn Na Dương</t>
  </si>
  <si>
    <t>Thôn Phai Sen, Xã Tú Đoạn</t>
  </si>
  <si>
    <t>Thôn Dinh Chùa, xã Tú Đoạn</t>
  </si>
  <si>
    <t>Thôn Bản Tấu, xã Tú Đoạn</t>
  </si>
  <si>
    <t>Thôn Bản Quấn, xã Tú Đoạn</t>
  </si>
  <si>
    <t xml:space="preserve">HTX NN Hưng Hải LB </t>
  </si>
  <si>
    <t>Thôn Chộc Pháo, xã Đông Quan</t>
  </si>
  <si>
    <t>Bản San, xã Đông Quan</t>
  </si>
  <si>
    <t>Thôn Hua Cầu, xã Đông Quan</t>
  </si>
  <si>
    <t>Thôn Hua Cầu, xã Na Dương</t>
  </si>
  <si>
    <t xml:space="preserve">Xã Mẫu Sơn </t>
  </si>
  <si>
    <t xml:space="preserve">HTX SX&amp;TM dược liệu Mẫu Sơn </t>
  </si>
  <si>
    <t>Thôn Nà Van, xã Tú Mịch</t>
  </si>
  <si>
    <t>Thôn Bản Phải, xã Tú Mịch</t>
  </si>
  <si>
    <t>HTX Sơn Ngọc Việt *</t>
  </si>
  <si>
    <t>Cửa khẩu Chi Ma, xã Yên Khoái</t>
  </si>
  <si>
    <t>0979953888</t>
  </si>
  <si>
    <t>Bà Nhan</t>
  </si>
  <si>
    <t>HTX nông nghiệp Yên Khoái *</t>
  </si>
  <si>
    <t>Thôn Bản Khoai, xã Yên Khoái</t>
  </si>
  <si>
    <t>0369396398</t>
  </si>
  <si>
    <t>Nông Văn Huy</t>
  </si>
  <si>
    <t>HTX nông sản Tú Mịch *</t>
  </si>
  <si>
    <t>thôn Bản Thín, Xã Mẫu Sơn</t>
  </si>
  <si>
    <t>0566181789</t>
  </si>
  <si>
    <t>Hoàng Minh Thắng</t>
  </si>
  <si>
    <t>Chi Ma, Xã Mẫu Sơn</t>
  </si>
  <si>
    <t>HTX thung lũng Xanh (GREEN VALLEY)</t>
  </si>
  <si>
    <t>Thôn Khuổi Tẳng, Xã Mẫu Sơn</t>
  </si>
  <si>
    <t>Xã Lợi Bác</t>
  </si>
  <si>
    <t>Thôn Nà U, Xã Lợi Bác</t>
  </si>
  <si>
    <t>Thôn Khòn Cháo-Co Cai, xã Sàn Viên</t>
  </si>
  <si>
    <t>HTX nông nghiệp Sàn Viên *</t>
  </si>
  <si>
    <t>Thôn Khòn Cháo, xã Sàn Viên</t>
  </si>
  <si>
    <t>0975530119</t>
  </si>
  <si>
    <t>Hà Văn Thu</t>
  </si>
  <si>
    <t>Xã Thống Nhất</t>
  </si>
  <si>
    <t>HTX NLN Nà Pán *</t>
  </si>
  <si>
    <t xml:space="preserve">Thôn Nà Pán, xã Nhượng Bạn </t>
  </si>
  <si>
    <t>0348497281</t>
  </si>
  <si>
    <t>Anh Giáp</t>
  </si>
  <si>
    <t>HTX SXDVTM Vân Mộng *</t>
  </si>
  <si>
    <t xml:space="preserve">Thôn Ôn Cựu 1, xã Vân Mộng </t>
  </si>
  <si>
    <t>0986580766</t>
  </si>
  <si>
    <t>Lô Đức Thuỳ</t>
  </si>
  <si>
    <t>HTX Nông Gia *</t>
  </si>
  <si>
    <t>Thôn Kéo Bè, xã Thống Nhất</t>
  </si>
  <si>
    <t>0982813758</t>
  </si>
  <si>
    <t>Trương Thị Thuý</t>
  </si>
  <si>
    <t>Thôn Vinh Tiên, xã Hữu Lân</t>
  </si>
  <si>
    <t>Thôn Nà Thì, xã Minh Hiệp</t>
  </si>
  <si>
    <t xml:space="preserve">HTX trám đen Thống Nhất </t>
  </si>
  <si>
    <t>Bản Đoóc, Xã Thống Nhất</t>
  </si>
  <si>
    <t>Xã Xuân Dương</t>
  </si>
  <si>
    <t>HTX trà hoa vàng Ái Quốc</t>
  </si>
  <si>
    <t>Thôn Đoàn Kết, xã Ái Quốc</t>
  </si>
  <si>
    <t>0358596187</t>
  </si>
  <si>
    <t>Đặng Văn Quân</t>
  </si>
  <si>
    <t>Thôn Khòn Mùm, xã Nam Quan</t>
  </si>
  <si>
    <t>Co Piao, Xã Xuân Dương</t>
  </si>
  <si>
    <t xml:space="preserve">HTX NN Bản Tó Xuân Dương </t>
  </si>
  <si>
    <t>HTX Khuyên Lương</t>
  </si>
  <si>
    <t>Xã Khuất Xá</t>
  </si>
  <si>
    <t xml:space="preserve">HTX nông nghiệp Khuất Xá </t>
  </si>
  <si>
    <t>Thôn Còn Tuồng, xã Tam Gia</t>
  </si>
  <si>
    <t>Thôn Bó Luồng, xã Tĩnh Bắc</t>
  </si>
  <si>
    <t>Thôn Hợp Thành, xã Khuất Xá</t>
  </si>
  <si>
    <t xml:space="preserve">Xã Văn Lãng        </t>
  </si>
  <si>
    <t>HTX Tân Tác *</t>
  </si>
  <si>
    <t>Bản Cấn, xã Tân Tác</t>
  </si>
  <si>
    <t>0949023188</t>
  </si>
  <si>
    <t>Lý Thị Dung</t>
  </si>
  <si>
    <t>HTX nông nghiệp Bắc Việt *</t>
  </si>
  <si>
    <t>Thôn Nà Chi, xã Bắc Việt</t>
  </si>
  <si>
    <t>0395539683</t>
  </si>
  <si>
    <t>Lương Tiến Hưởng</t>
  </si>
  <si>
    <t>Thôn Bàn Làng, xã Bắc Việt</t>
  </si>
  <si>
    <t>Thôn Liên Kết, xã Bắc Việt</t>
  </si>
  <si>
    <t>Thôn Nà Sòm, xã Bắc La</t>
  </si>
  <si>
    <t>HTX chế biến thuỷ sản Bắc La *</t>
  </si>
  <si>
    <t>0352102886</t>
  </si>
  <si>
    <t>Hứa Văn Đoàn</t>
  </si>
  <si>
    <t>HTX rượu men lá Nặm Táu</t>
  </si>
  <si>
    <t>Thôn Thống Nhất, xã Thành Hoà</t>
  </si>
  <si>
    <t>Chu Văn Cương</t>
  </si>
  <si>
    <t xml:space="preserve">Xã Na Sầm        </t>
  </si>
  <si>
    <t>Đồi Tây, khu 1, TT Na Sầm</t>
  </si>
  <si>
    <t>Khu 4, Thị trấn Na Sầm</t>
  </si>
  <si>
    <t>HTX nông nghiệp xanh Mạnh Phát</t>
  </si>
  <si>
    <t>Khu 8, thị trấn Na Sầm</t>
  </si>
  <si>
    <t>HTX thuỷ sản Nà Pia *</t>
  </si>
  <si>
    <t xml:space="preserve">Thôn Bó Mịn, xã Tân Việt </t>
  </si>
  <si>
    <t>0376992383</t>
  </si>
  <si>
    <t>Chu Văn Hinh</t>
  </si>
  <si>
    <t>HTX Tổng Kịt *</t>
  </si>
  <si>
    <t xml:space="preserve">Thôn Tổng Kịt, xã Trùng Quán  </t>
  </si>
  <si>
    <t>0376759026</t>
  </si>
  <si>
    <t>Lương Văn Kiều</t>
  </si>
  <si>
    <t>HTX Nà Chà - Kéo Van *</t>
  </si>
  <si>
    <t xml:space="preserve">Thôn Nà Chà, xã Tân Lang </t>
  </si>
  <si>
    <t>0913277031</t>
  </si>
  <si>
    <t>Đinh Văn Noỏng</t>
  </si>
  <si>
    <t>HTX nông nghiệp Hoà Cường *</t>
  </si>
  <si>
    <t xml:space="preserve">Thôn Nà Pia, xã Tân Việt </t>
  </si>
  <si>
    <t>0983149125</t>
  </si>
  <si>
    <t>Nông Mạnh Cường</t>
  </si>
  <si>
    <t>HTX SX rau an toàn Nà Chà *</t>
  </si>
  <si>
    <t>0398028915</t>
  </si>
  <si>
    <t>HTX hoa, cây cảnh Nà Tềnh *</t>
  </si>
  <si>
    <t>Thôn Nà Tềnh, xã Hoàng Việt</t>
  </si>
  <si>
    <t>0365470996</t>
  </si>
  <si>
    <t>Nhà VH thôn Pò Pheo, xã Hoàng Việt</t>
  </si>
  <si>
    <t>Thôn Đồng Tiến, xã Bắc Hùng</t>
  </si>
  <si>
    <t>Khu 5, TT Na Sầm</t>
  </si>
  <si>
    <t>Thôn Đoàn Kết, Xã Na Sầm</t>
  </si>
  <si>
    <t xml:space="preserve">Xã Hội Hoan        </t>
  </si>
  <si>
    <t>Thôn Phai Nà, xã Gia Miễn</t>
  </si>
  <si>
    <t>HTX TMDV Hoàng Khiếu *</t>
  </si>
  <si>
    <t>Chợ Hội Hoan, xã Hội Hoan</t>
  </si>
  <si>
    <t>0378498808</t>
  </si>
  <si>
    <t>Hoàng Văn Khiếu</t>
  </si>
  <si>
    <t>HTX nông nghiệp Nam La *</t>
  </si>
  <si>
    <t>Bản Van, xã Nam La (Hội Hoan)</t>
  </si>
  <si>
    <t>0978390686</t>
  </si>
  <si>
    <t>Nông Văn Dũng</t>
  </si>
  <si>
    <t>HTX 2S Farm *</t>
  </si>
  <si>
    <t>Thôn Bản Cáp, xã Gia Miễn</t>
  </si>
  <si>
    <t>0824002286</t>
  </si>
  <si>
    <t>Hoàng Thị Yến</t>
  </si>
  <si>
    <t xml:space="preserve">Xã Hoàng Văn Thụ       </t>
  </si>
  <si>
    <t>Nà Lẹng, xã Tân Mỹ</t>
  </si>
  <si>
    <t>Thôn Nà Mò, xã Tân Mỹ</t>
  </si>
  <si>
    <t>HTX thuỷ sản Nà Pàn *</t>
  </si>
  <si>
    <t>Thôn Nà Pàn, xã Hoàng Văn Thụ</t>
  </si>
  <si>
    <t>0945916540</t>
  </si>
  <si>
    <t>Nông Thế Hiệu</t>
  </si>
  <si>
    <t>HTX NLNDVDLTM Hà Giang *</t>
  </si>
  <si>
    <t>Thôn Khơ Đa, xã Tân Mỹ</t>
  </si>
  <si>
    <t>ông Long</t>
  </si>
  <si>
    <t>HTX Quốc Tuấn *</t>
  </si>
  <si>
    <t>Thôn Nà Kéo, xã Tân Mỹ</t>
  </si>
  <si>
    <t>0347535999</t>
  </si>
  <si>
    <t>Vi Thị Hà</t>
  </si>
  <si>
    <t>HTX Bản Thẩu *</t>
  </si>
  <si>
    <t>Bản Thẩu, xã Tân Thanh</t>
  </si>
  <si>
    <t>0912334485</t>
  </si>
  <si>
    <t>Hoàng Thị Kiều Giang</t>
  </si>
  <si>
    <t>HTX ong hương rừng Tân Thanh *</t>
  </si>
  <si>
    <t>Thôn Bản Đuốc, xã Tân Thanh</t>
  </si>
  <si>
    <t>0343441399</t>
  </si>
  <si>
    <t>Thôn Quyết Tiến, xã Tân Mỹ</t>
  </si>
  <si>
    <t>Thôn Bản Nhùng, xã Hồng Thái</t>
  </si>
  <si>
    <t>HTX Thành Đạt (tên cũ: HTX 1/5) *</t>
  </si>
  <si>
    <t>Khu II, mốc 15, cửa khẩu Tân Thanh</t>
  </si>
  <si>
    <t>0912245999</t>
  </si>
  <si>
    <t>Liễu Văn Đồng</t>
  </si>
  <si>
    <t>HTX dịch vụ Dũng Anh Lạng Sơn *</t>
  </si>
  <si>
    <t>Thôn Cốc Nam, xã Tân Mỹ</t>
  </si>
  <si>
    <t>0977227256</t>
  </si>
  <si>
    <t>Lê Song Tùng</t>
  </si>
  <si>
    <t>Cửa khẩu Cốc Nam, xã Tân Mỹ</t>
  </si>
  <si>
    <t>HTX Nông Nghiệp *</t>
  </si>
  <si>
    <t>Nhà VH thôn Quyết Thắng, xã Hoàng Văn Thụ</t>
  </si>
  <si>
    <t>Thôn Nà Éc, xã Nhạc Kỳ</t>
  </si>
  <si>
    <t>0942398488</t>
  </si>
  <si>
    <t>Nguyễn Hữu Hùng</t>
  </si>
  <si>
    <t>HTX Tân Tiến *</t>
  </si>
  <si>
    <t>Mốc 16, Cốc Nam, xã Tân Mỹ</t>
  </si>
  <si>
    <t>3850252</t>
  </si>
  <si>
    <t xml:space="preserve">Xã Thụy Hùng       </t>
  </si>
  <si>
    <t>HTX hạt Dẻ Thuỵ Hùng *</t>
  </si>
  <si>
    <t>Thôn Cúc Lùng, xã Thuỵ Hùng</t>
  </si>
  <si>
    <t>0972188532</t>
  </si>
  <si>
    <t>Lương Minh Tâm</t>
  </si>
  <si>
    <t>HTX dược liệu Trùng Khánh *</t>
  </si>
  <si>
    <t>Thôn Manh Trên, xã Trùng Khánh</t>
  </si>
  <si>
    <t>0865617463</t>
  </si>
  <si>
    <t>Lương Văn Thức</t>
  </si>
  <si>
    <t>Thôn Đâng Vang, xã Thanh Long</t>
  </si>
  <si>
    <t>Xã Tràng Định</t>
  </si>
  <si>
    <t>Thôn Nà Pài, xã Đề Thám</t>
  </si>
  <si>
    <t>Thôn Cốc Bao, xã Hùng Việt</t>
  </si>
  <si>
    <t>Thôn Nà Noọng, xã Đề Thám</t>
  </si>
  <si>
    <t xml:space="preserve">HTX SX&amp;CB nông sản Lâm Trường </t>
  </si>
  <si>
    <t>Thôn Khuổi Khòn, xã Hùng Việt</t>
  </si>
  <si>
    <t>Thôn Nà Cà, Xã Tràng Định</t>
  </si>
  <si>
    <t>Xã Thất Khê</t>
  </si>
  <si>
    <t>SN3, phố Xã Cái, TT Thất Khê</t>
  </si>
  <si>
    <t xml:space="preserve">HTX Mu Hoom </t>
  </si>
  <si>
    <t>Khu 2, thị trấn Thất Khê</t>
  </si>
  <si>
    <t>Thôn Kéo Quang, xã Chi Lăng</t>
  </si>
  <si>
    <t>HTX NLN Đồng Phát (tên cũ:HTX Hữu Hiệu)</t>
  </si>
  <si>
    <t>Thôn Pác Pó, xã Chí Minh</t>
  </si>
  <si>
    <t>Thôn Nà Pục, xã Đại Đồng</t>
  </si>
  <si>
    <t>HTX Đại Tiến *</t>
  </si>
  <si>
    <t>Xóm Bản Mạ, xã Đại Đồng</t>
  </si>
  <si>
    <t>3883428</t>
  </si>
  <si>
    <t>Nguyễn Việt Khánh</t>
  </si>
  <si>
    <t>Cần giải thể</t>
  </si>
  <si>
    <t>HTX NLN Đại Đồng *</t>
  </si>
  <si>
    <t>Thôn Phiêng Luông, xã Đại Đồng</t>
  </si>
  <si>
    <t>0332127001 - 0972785998</t>
  </si>
  <si>
    <t>Nguyễn Thu Hằng</t>
  </si>
  <si>
    <t>Số 154, khu I, thị trấn Thất Khe</t>
  </si>
  <si>
    <t>Nà Nghiều, xã Đại Đồng</t>
  </si>
  <si>
    <t>Khu I, TT Thất Khê</t>
  </si>
  <si>
    <t>Khu 3, TT Thất Khê</t>
  </si>
  <si>
    <t>Khu Đại Nam, TT Thất Khê</t>
  </si>
  <si>
    <t>Thôn Khắc Đeng, xã Đại Đồng</t>
  </si>
  <si>
    <t>Khu I, Thị trấn Thất Khê</t>
  </si>
  <si>
    <t>Số 237, Hoàng Văn Thụ, Thất Khê</t>
  </si>
  <si>
    <t>HTX An Phú Chí Minh *</t>
  </si>
  <si>
    <t>Lũng Phầy, Khuổi Nà, xã Chí Minh</t>
  </si>
  <si>
    <t>0366129262</t>
  </si>
  <si>
    <t>Xã Đoàn Kết</t>
  </si>
  <si>
    <t>Thôn Khuổi Sả, Xã Đoàn Kết</t>
  </si>
  <si>
    <t>Xã Tân Tiến</t>
  </si>
  <si>
    <t>Thôn Nà Thà, xã Kim Đồng</t>
  </si>
  <si>
    <t>Thôn Áng Mò, Xã Tân Tiến</t>
  </si>
  <si>
    <t>Xã Quốc Khánh</t>
  </si>
  <si>
    <t>Thôn Kim Ly, xã Đội Cấn</t>
  </si>
  <si>
    <t xml:space="preserve">HTX sâm Phú Thịnh </t>
  </si>
  <si>
    <t>Thôn Nặm Khoang, xã Đội Cấn</t>
  </si>
  <si>
    <t>Kéo Quân, xã Tri Phương</t>
  </si>
  <si>
    <t>Xã Kháng Chiến</t>
  </si>
  <si>
    <t>Khuổi Khìn, xã Trung Thành</t>
  </si>
  <si>
    <t>Thôn 4, xã Tân Minh</t>
  </si>
  <si>
    <t>Xã Quốc Việt</t>
  </si>
  <si>
    <t>Thôn 3, xã Đào Viên</t>
  </si>
  <si>
    <t>Thôn Bình Độ, Xã Quốc Việt</t>
  </si>
  <si>
    <t>Xã Cao Lộc</t>
  </si>
  <si>
    <t>Thôn Còn Quyền, xã Thạch Đạn</t>
  </si>
  <si>
    <t>Thôn Bản Đẩy, xã Thạch Đạn</t>
  </si>
  <si>
    <t>Bản Héc, xã Lộc Yên</t>
  </si>
  <si>
    <t>Thôn Co Khuất, xã Thanh Loà</t>
  </si>
  <si>
    <t>HTX DVNN Thanh Loà *</t>
  </si>
  <si>
    <t>Thôn Nà Pheo, xã Thanh Loà</t>
  </si>
  <si>
    <t>0945999611</t>
  </si>
  <si>
    <t>Lương Văn Lùng</t>
  </si>
  <si>
    <t>HTX NLN và dịch vụ Cao Lộc</t>
  </si>
  <si>
    <t>Thôn Bản Lòa, Xã Cao Lộc</t>
  </si>
  <si>
    <t>Xã Đồng Đăng</t>
  </si>
  <si>
    <t>HTX NL Phú Xá *</t>
  </si>
  <si>
    <t>Thôn Thâm Mò, xã Phú Xá</t>
  </si>
  <si>
    <t>HTX Đoàn Kết *</t>
  </si>
  <si>
    <t>Nhà Văn hoá thôn Lộc Hồ, xã Phú Xá</t>
  </si>
  <si>
    <t>0825122666</t>
  </si>
  <si>
    <t>Lăng Văn Trung</t>
  </si>
  <si>
    <t>Thôn Còn Kéo, xã Bảo Lâm</t>
  </si>
  <si>
    <t>Thôn Nhất Tâm, xã Thuỵ Hùng</t>
  </si>
  <si>
    <t>Thôn Còn Khoang, xã Hồng Phong</t>
  </si>
  <si>
    <t>Thôn Thâm Mò, Xã Phú Xá</t>
  </si>
  <si>
    <t>Mỏ đá Lũng Tém, xã Hồng Phong</t>
  </si>
  <si>
    <t>Số 38, đường Bắc Sơn, khu Ga Đồng Đăng</t>
  </si>
  <si>
    <t>0913277963</t>
  </si>
  <si>
    <t>Sân vận động, TT Đồng Đăng</t>
  </si>
  <si>
    <t>0988423999</t>
  </si>
  <si>
    <t>Thôn Pò Nhùng, xã Bảo Lâm</t>
  </si>
  <si>
    <t xml:space="preserve">HTX vận tải 10/6 </t>
  </si>
  <si>
    <t>Cửa khẩu Hữu Nghị, TT Đồng Đăng</t>
  </si>
  <si>
    <t>Thôn Còn Tòong, xã Đồng Đăng</t>
  </si>
  <si>
    <t>Xã Công Sơn</t>
  </si>
  <si>
    <t>HTX nông nghiệp Công Sơn</t>
  </si>
  <si>
    <t>Thôn Cốc Tranh, xã Công Sơn</t>
  </si>
  <si>
    <t>0983488163</t>
  </si>
  <si>
    <t>Triệu Sáng Suẩn</t>
  </si>
  <si>
    <t>HTX Thiên Sơn tươi Xanh-CL-BV</t>
  </si>
  <si>
    <t>Thôn Nà Tèn, xã Hải Yến</t>
  </si>
  <si>
    <t>Thôn Bản Lành, xã Hoà Cư</t>
  </si>
  <si>
    <t>Xã Ba Sơn</t>
  </si>
  <si>
    <t>Thôn Bản Ranh, xã Xuất Lễ</t>
  </si>
  <si>
    <t>HTX VDVT Ba Sơn</t>
  </si>
  <si>
    <t>0949045602</t>
  </si>
  <si>
    <t>Hà Văn Cán</t>
  </si>
  <si>
    <t xml:space="preserve">HTX Ngọc Sơn </t>
  </si>
  <si>
    <t>Thôn Tẩu Lìn, xã Xuất Lễ</t>
  </si>
  <si>
    <t>Thôn Bản Vàng, xã Cao Lâu</t>
  </si>
  <si>
    <t>Thôn Co Loi, xã Mẫu Sơn</t>
  </si>
  <si>
    <t>Phường Đông Kinh</t>
  </si>
  <si>
    <t>Ngã 3, thôn Yên Thành, xã Yên Trạch</t>
  </si>
  <si>
    <t>0382111012</t>
  </si>
  <si>
    <t>Thôn Yên Thuỷ 2, xã Yên Trạch</t>
  </si>
  <si>
    <t>Nhà văn hoá thôn Nà chuông I, xã Mai pha</t>
  </si>
  <si>
    <t>Thôn Mai Thành, xã Mai Pha</t>
  </si>
  <si>
    <t>HTX NN chăn nuôi Anh Chiến</t>
  </si>
  <si>
    <t>Thôn Bình Cằm, xã Mai Pha</t>
  </si>
  <si>
    <t>Thôn Nà Chuông I,  xã Mai Pha</t>
  </si>
  <si>
    <t>HTX SXDVNN Bình Cằm *</t>
  </si>
  <si>
    <t>0353040780</t>
  </si>
  <si>
    <t>Hoàng Thị Nam</t>
  </si>
  <si>
    <t>HTX Hoàng Vũ *</t>
  </si>
  <si>
    <t>Số 12/1, đường Nguyễn Đình Chiểu</t>
  </si>
  <si>
    <t>0983972866</t>
  </si>
  <si>
    <t>Hoàng Thị Vang</t>
  </si>
  <si>
    <t>HTX nông nghiệp Rọ Phải *</t>
  </si>
  <si>
    <t>Nhà văn hoá thôn Rọ Phải, xã Mai Pha</t>
  </si>
  <si>
    <t>0985376955</t>
  </si>
  <si>
    <t>Anh Thượng</t>
  </si>
  <si>
    <t>HTX sản xuất rau an toàn 12 TV *</t>
  </si>
  <si>
    <t>Số 190, thôn Rọ Phải, xã Mai Pha</t>
  </si>
  <si>
    <t>0369603047</t>
  </si>
  <si>
    <t>Bà Thanh</t>
  </si>
  <si>
    <t>Thôn Pò Đứa, xã Mai Pha</t>
  </si>
  <si>
    <t>HTX nông nghiệp công nghệ cao &amp; phát triển Lạng Sơn</t>
  </si>
  <si>
    <t>Thôn Nà Chuông 1, xã Mai Pha</t>
  </si>
  <si>
    <t>Thôn Nà Chuông, xã Mai Pha</t>
  </si>
  <si>
    <t>Thôn Khòn Phổ, xã Mai Pha</t>
  </si>
  <si>
    <t>HTX Lộc Phát *</t>
  </si>
  <si>
    <t>Thôn Trung Cấp, xã Mai Pha</t>
  </si>
  <si>
    <t>0349697317</t>
  </si>
  <si>
    <t>Lương Minh Hiếu</t>
  </si>
  <si>
    <t>HTX nông nghiệp Thành Công *</t>
  </si>
  <si>
    <t>Số 80/1, Lê Đại Hành, P Vĩnh Trại</t>
  </si>
  <si>
    <t>0918090688</t>
  </si>
  <si>
    <t>Hoàng Văn Công</t>
  </si>
  <si>
    <t>HTX SX &amp; DVNLN Yên Dũng *</t>
  </si>
  <si>
    <t>Thôn Khòn Khuyên, xã Mai Pha</t>
  </si>
  <si>
    <t>0974849391</t>
  </si>
  <si>
    <t>Hoàng Hữu Hoá</t>
  </si>
  <si>
    <t>HTX nông nghiệp Thuận Tự Nhiên *</t>
  </si>
  <si>
    <t>Khu tái định cư Mai Pha</t>
  </si>
  <si>
    <t>Lăng Minh Nghĩa</t>
  </si>
  <si>
    <t>Số 3, Đặng Văn Ngữ, P.Vĩnh Trại</t>
  </si>
  <si>
    <t>HTX DVNN Tâm An Lạng Sơn</t>
  </si>
  <si>
    <t>Thôn Rọ Phải, xã Mai Pha</t>
  </si>
  <si>
    <t>Số 140, đường Phai Vệ, P Đông Kinh</t>
  </si>
  <si>
    <t>Số 401, khu Apec, xã Mai Pha</t>
  </si>
  <si>
    <t>Đập Pó Chuông, thôn Nà Chuông, xã Mai Pha</t>
  </si>
  <si>
    <t>Số 40, đường Lê Lợi, P. Vĩnh Trại</t>
  </si>
  <si>
    <t>Thôn Phai Duốc, xã Mai Pha</t>
  </si>
  <si>
    <t>HTX c.biến nông sản, thực phẩm Hồng Xiêm</t>
  </si>
  <si>
    <t>Số 1A/95, đường Nguyễn Du, P.Đông Kinh</t>
  </si>
  <si>
    <t>Số 9, đường Ngô Quyền, P. Vĩnh Trại</t>
  </si>
  <si>
    <t>Số 45, ngõ 1, Lê Đại Hành, P.Vĩnh Trại</t>
  </si>
  <si>
    <t>HTX vận tải Thành Long *</t>
  </si>
  <si>
    <t>Số 30B, ngõ 1, Ngô Quyền, P.Vĩnh Trại</t>
  </si>
  <si>
    <t>0976999599</t>
  </si>
  <si>
    <t>Nguyễn Trần Hiếu</t>
  </si>
  <si>
    <t>HTX Phương Bắc *</t>
  </si>
  <si>
    <t>Số 23, ngõ 8(167), Đ.Phai Vệ, P.Vĩnh Trại</t>
  </si>
  <si>
    <t>0913299477</t>
  </si>
  <si>
    <t>Nông Văn Sắc</t>
  </si>
  <si>
    <t>HTX người khuyết tật Lạng Sơn *</t>
  </si>
  <si>
    <t>Số 6/5, ngách 5, ngõ 131, Mỹ Sơn, P Vĩnh Trại</t>
  </si>
  <si>
    <t>0986962318</t>
  </si>
  <si>
    <t>Nguyễn Văn Cư</t>
  </si>
  <si>
    <r>
      <t xml:space="preserve">HTX nông sản </t>
    </r>
    <r>
      <rPr>
        <sz val="10"/>
        <color indexed="8"/>
        <rFont val="Times New Roman"/>
        <family val="1"/>
      </rPr>
      <t>SHAVIVIETNAM</t>
    </r>
  </si>
  <si>
    <t>Thôn Yên Thành, Phường Đông Kinh</t>
  </si>
  <si>
    <t>HTX điện tử hỗ trợ hộ KD Lạng Sơn</t>
  </si>
  <si>
    <t>Số 48, ngõ 64, Lê Đại Hành, P.Đông Kinh</t>
  </si>
  <si>
    <t>Số 26, Kéo Tào, Phường Đông Kinh</t>
  </si>
  <si>
    <t>Số 10, ngõ 332, Khối 18, P. Đông Kinh</t>
  </si>
  <si>
    <t>Phường Tam Thanh</t>
  </si>
  <si>
    <t>Thôn Chi Mạc, xã Hoàng Đồng</t>
  </si>
  <si>
    <t>Thôn Tổng Huồng, xã Hoàng Đồng</t>
  </si>
  <si>
    <t>Thôn Hoàng Trung, xã Hoàng Đồng</t>
  </si>
  <si>
    <t>Thôn Hoàng Tâm, xã Hoàng Đồng</t>
  </si>
  <si>
    <t>Số 652, Trần Đăng Ninh, xã Hoàng Đồng</t>
  </si>
  <si>
    <t>Số 11, ngõ 166, Nguyễn Phi Khanh, P.Tam Thanh</t>
  </si>
  <si>
    <t>Số 387, đường Trần Đăng Ninh, P.Tam Thanh</t>
  </si>
  <si>
    <t>HTX SX&amp;DV chế biến biến nông sản Nà Sèn</t>
  </si>
  <si>
    <t>HTX đảo nho Q Cua *</t>
  </si>
  <si>
    <t>0988258181</t>
  </si>
  <si>
    <t>Hà Thị Huế</t>
  </si>
  <si>
    <t>HTX NLN Quảng Lạc *</t>
  </si>
  <si>
    <t>Thôn Hoàng Trung 3, xã Hoàng Đồng</t>
  </si>
  <si>
    <t>0982985394</t>
  </si>
  <si>
    <t>Nông Thái Tùng</t>
  </si>
  <si>
    <t>HTX SX&amp;DVNN Hoàng Đồng *</t>
  </si>
  <si>
    <t>Thôn Đồng Én, xã Hoàng Đồng</t>
  </si>
  <si>
    <t>0983753981</t>
  </si>
  <si>
    <t>HTX Tâm Phú Cường *</t>
  </si>
  <si>
    <t xml:space="preserve">Số 38A. ngõ 2, Lê Hồng Phong, P.Tam Thanh </t>
  </si>
  <si>
    <t>0985233339</t>
  </si>
  <si>
    <t>Nguyễn Việt Tiến</t>
  </si>
  <si>
    <t>HTX Thắng Lợi *</t>
  </si>
  <si>
    <t>Thôn Phai Trần, xã Hoàng Đồng</t>
  </si>
  <si>
    <t>0972449336</t>
  </si>
  <si>
    <t>Bùi Thế Huy</t>
  </si>
  <si>
    <t>HTX GTVT Toàn Cầu *</t>
  </si>
  <si>
    <t>429A, đường Trần Đăng Ninh, phường Tam Thanh</t>
  </si>
  <si>
    <t>0945260884</t>
  </si>
  <si>
    <t>Nguyễn Xuân Cương</t>
  </si>
  <si>
    <t>Thửa 804, Khối Hoàng Tân, P.Tam Thanh</t>
  </si>
  <si>
    <t>Số 10, Chu Văn Tấn, khối Khòn Pịt, P.Tam Thanh</t>
  </si>
  <si>
    <t>Phường Kỳ Lừa</t>
  </si>
  <si>
    <t>Thôn Phai Luông, xã Hợp Thành</t>
  </si>
  <si>
    <t>HTX rau củ quả sạch Gia Cát</t>
  </si>
  <si>
    <t>Thôn Bắc Đông II, xã Gia Cát</t>
  </si>
  <si>
    <t>HTX SX rau an toàn Tân Liên</t>
  </si>
  <si>
    <t>Thôn Nà Hán, xã Tân Liên</t>
  </si>
  <si>
    <t>0328525399</t>
  </si>
  <si>
    <t>Tổ 1, khối 10, thị trấn Cao Lộc</t>
  </si>
  <si>
    <t>HTX Ngũ Phúc-Mẫu Sơn *</t>
  </si>
  <si>
    <t>Số B21, N16, khối 5, TT Cao Lộc</t>
  </si>
  <si>
    <t>0916086434</t>
  </si>
  <si>
    <t>Phùng Đức Sơn</t>
  </si>
  <si>
    <t>Khối 9, TT Cao Lộc</t>
  </si>
  <si>
    <t>Thôn Trong Là, xã Tân Liên</t>
  </si>
  <si>
    <t>Thôn An Rinh II, xã Tân Liên</t>
  </si>
  <si>
    <t>Số 204, Đ.Bắc Sơn, P.Hoàng Văn Thụ</t>
  </si>
  <si>
    <t>HTX Dâu Tây Lạng Sơn</t>
  </si>
  <si>
    <t>Số 197, đường Lê Lai, P.Hoàng Văn Thụ</t>
  </si>
  <si>
    <t>0335737999</t>
  </si>
  <si>
    <t>Hoàng Thu Trà</t>
  </si>
  <si>
    <t>Số 98/15B, Tông Đản, P. Hoàng Văn Thụ</t>
  </si>
  <si>
    <t>HTX SX, CBNLS Hoà Hợp</t>
  </si>
  <si>
    <t>HTX Thống Nhất *</t>
  </si>
  <si>
    <t>Km14+600, quốc lộ 1A, TT Cao Lộc</t>
  </si>
  <si>
    <t>0329754111</t>
  </si>
  <si>
    <t>Anh Nam</t>
  </si>
  <si>
    <t>SN 17, tổ 1, khối 8, TT Cao Lộc</t>
  </si>
  <si>
    <r>
      <t>HTX Thành Lộc</t>
    </r>
    <r>
      <rPr>
        <sz val="11"/>
        <rFont val="Times New Roman"/>
        <family val="1"/>
      </rPr>
      <t xml:space="preserve"> (tên cũ: HTX Thái Sơn)</t>
    </r>
  </si>
  <si>
    <t>Thôn Cổ Lương, xã Gia Cát</t>
  </si>
  <si>
    <t>Số 79, đường Minh Khai, P. Hoàng Văn Thụ</t>
  </si>
  <si>
    <t>Tổ 1, khối 6, thị trấn Cao Lộc</t>
  </si>
  <si>
    <t>Km 14+500, QL 1A, TT Cao Lộc</t>
  </si>
  <si>
    <t>Số 98, tổ 5, khối 1, thị trấn Cao Lộc</t>
  </si>
  <si>
    <t>HTX Vận Tải Lạng Sơn *</t>
  </si>
  <si>
    <t>Tổ 5, khối 10, TT Cao Lộc</t>
  </si>
  <si>
    <t>0968039286</t>
  </si>
  <si>
    <t>Ông Nam</t>
  </si>
  <si>
    <t>HTX DVVT Giang Sơn *</t>
  </si>
  <si>
    <t>Số 9, đường Bông Lau, P.Hoàng Văn Thụ</t>
  </si>
  <si>
    <t>0912192764</t>
  </si>
  <si>
    <t>Lý Văn Cường</t>
  </si>
  <si>
    <t>D3, N20, khối 6, TT Cao Lộc</t>
  </si>
  <si>
    <t>Số 120, thôn Pò Tang, xã Hợp Thành</t>
  </si>
  <si>
    <t>Số 11, ngách 3, tổ 6, khối 8, TT Cao Lộc</t>
  </si>
  <si>
    <t>Số 3, Hoàng Quốc Việt, Phường Kỳ Lừa</t>
  </si>
  <si>
    <t>Số 48, đường Cao Thắng, Phường Kỳ Lừa</t>
  </si>
  <si>
    <t>HTX SX rượu men lá Đông Chí LS</t>
  </si>
  <si>
    <t>Khối Đại Sơn, Phường Kỳ Lừa</t>
  </si>
  <si>
    <t>Số 77, Bông Lau 7, Phường Kỳ Lừa</t>
  </si>
  <si>
    <t>Phường Lương Văn Tri</t>
  </si>
  <si>
    <t>Thôn Quang Trung II, xã Quảng Lạc</t>
  </si>
  <si>
    <t>HTX Thành Công *</t>
  </si>
  <si>
    <t>0349945553</t>
  </si>
  <si>
    <t>Chu Quân Chính</t>
  </si>
  <si>
    <t>Thôn Quảng Hồng, xã Quảng Lạc</t>
  </si>
  <si>
    <t>Số2, ngõ 5, đường Trần Hưng Đạo</t>
  </si>
  <si>
    <t>Thôn Quảng Hồng 1, xã Quảng Lạc</t>
  </si>
  <si>
    <t>HTX nông nghiệp Vạn An *</t>
  </si>
  <si>
    <t>Thôn Quảng Tiến 1, xã Quảng Lạc</t>
  </si>
  <si>
    <t>0355460096</t>
  </si>
  <si>
    <t>Hoàng Trung Hiếu</t>
  </si>
  <si>
    <t>Ngõ 314, Đ.Trần Quang Khải, P Chi Lăng</t>
  </si>
  <si>
    <t>Thôn Quảng Hồng 2, xã Quảng Lạc</t>
  </si>
  <si>
    <t>Thôn Quảng Trung 2, xã Quảng Lạc</t>
  </si>
  <si>
    <t>Số 65, đường Hùng Vương</t>
  </si>
  <si>
    <t>HTX Chợ Đại Phúc *</t>
  </si>
  <si>
    <t>Số 16, đường Trần Nhật Duật</t>
  </si>
  <si>
    <t>0961269618</t>
  </si>
  <si>
    <t>Đỗ Trọng Toàn</t>
  </si>
  <si>
    <t>Số 61, Đ.Hùng Vương, phường Chi Lăng</t>
  </si>
  <si>
    <t>Số 1A, Đ.Nguyễn Thái Học, P. Chi Lăng</t>
  </si>
  <si>
    <t>Số 3, phố Đường Thành, P.Lương Văn Tri</t>
  </si>
  <si>
    <t>PHÂN LOẠI CÁC HTX ĐANG HOẠT ĐỘNG THEO NGÀNH NGHỀ KINH DOANH</t>
  </si>
  <si>
    <t>Số liệu đến ngày 15/7/2026 (không thống các HTX ngừng hoạt động)</t>
  </si>
  <si>
    <t>TT</t>
  </si>
  <si>
    <t xml:space="preserve">Tên hợp tác xã             </t>
  </si>
  <si>
    <t>Lĩnh vực kinh doanh</t>
  </si>
  <si>
    <t>Vốn       điều lệ     (1000đ)</t>
  </si>
  <si>
    <t>Tổng số  Vốn điều lệ     (1000đ)</t>
  </si>
  <si>
    <t>Tổng số Lao động</t>
  </si>
  <si>
    <t>Tổng số  Thành Viên</t>
  </si>
  <si>
    <t>NL nghiệp</t>
  </si>
  <si>
    <t>Thuỷ sản</t>
  </si>
  <si>
    <t>CN-TTCN</t>
  </si>
  <si>
    <t>Xây dựng</t>
  </si>
  <si>
    <t>VSMT</t>
  </si>
  <si>
    <t>TM-DV</t>
  </si>
  <si>
    <t>Vận tải</t>
  </si>
  <si>
    <t>LĐ</t>
  </si>
  <si>
    <t>Th.viên</t>
  </si>
  <si>
    <t>HTX TM Bắc Sơn</t>
  </si>
  <si>
    <t>HTX Minh Đức</t>
  </si>
  <si>
    <t>HTX Sơn Trang</t>
  </si>
  <si>
    <t>HTX Lê Hồng Phong</t>
  </si>
  <si>
    <t>HTX NL thuỷ sản Bắc Sơn</t>
  </si>
  <si>
    <t>HTX Nguyên An Bắc Sơn</t>
  </si>
  <si>
    <t>HTX NN&amp;XD ph.triển Thanh Thuý</t>
  </si>
  <si>
    <t>HTX phát triển NL Đông Bắc</t>
  </si>
  <si>
    <t>HTX DVNN Tân Hương, BS</t>
  </si>
  <si>
    <t xml:space="preserve">HTX DVNN Yên Thành </t>
  </si>
  <si>
    <t>HTX  Bảo Long Vũ Sơn</t>
  </si>
  <si>
    <t>HTX hoa đào xã Vũ Sơn</t>
  </si>
  <si>
    <t>HTX Lâm Huyết</t>
  </si>
  <si>
    <t>HTX sản xuất và dịch vụ Bắc Sơn</t>
  </si>
  <si>
    <t xml:space="preserve">HTX nông nghiệp Xanh </t>
  </si>
  <si>
    <t xml:space="preserve">HTX SX hồi hữu cơ Quang Trung </t>
  </si>
  <si>
    <t>HTX SX &amp; DVNN An Hồng BG</t>
  </si>
  <si>
    <t>HTX Đại Quân</t>
  </si>
  <si>
    <t>HTX trồng trọt C.nuôi Sơn Hà</t>
  </si>
  <si>
    <t xml:space="preserve">HTX DV &amp; PTNN Đoàn Kết </t>
  </si>
  <si>
    <t>HTX DV&amp;SXNN Đồng Mỏ</t>
  </si>
  <si>
    <t>HTX nông nghiệp Lũng Cút</t>
  </si>
  <si>
    <t xml:space="preserve">HTX Nguyễn Thành Đạt  </t>
  </si>
  <si>
    <t>HTX VT Đồng Mỏ</t>
  </si>
  <si>
    <t>HTX Hồng Nhung - Quan Sơn</t>
  </si>
  <si>
    <t>HTX CN ngựa Bạch Hữu Kiên</t>
  </si>
  <si>
    <t>HTX SX&amp;DVNLN xã Vân An</t>
  </si>
  <si>
    <t>HTX nông nghiệp Mai Sao</t>
  </si>
  <si>
    <t>HTX SX nông nghiệp Nhân Lý</t>
  </si>
  <si>
    <t>HTX nông nghiệp Bắc Thuỷ</t>
  </si>
  <si>
    <t>HTX n.nghiệp Đại Phúc Nghĩa</t>
  </si>
  <si>
    <t>HTX DV GCT Chi Lăng</t>
  </si>
  <si>
    <t>HTX CN &amp; trồng cây ăn quả Gia Lộc</t>
  </si>
  <si>
    <t>HTX TN Vạn Linh</t>
  </si>
  <si>
    <t>HTX SXDVNN xã Hoà Bình</t>
  </si>
  <si>
    <t xml:space="preserve">HTX NN Tân Mỹ </t>
  </si>
  <si>
    <t>HTX du lịch n.nghiệp Xứ Lạng</t>
  </si>
  <si>
    <t>NTX NLS Bến Lường</t>
  </si>
  <si>
    <t>HTX SX DVNN xã Tân Thành</t>
  </si>
  <si>
    <t>HTX NLNTS Cấm Sơn</t>
  </si>
  <si>
    <t>HTX n.sản Ngọc Nhung Xứ Lạng</t>
  </si>
  <si>
    <t>HTX sản xuất cây ăn quả Tự nhiên</t>
  </si>
  <si>
    <t>HTX DVNN Thiện Tân</t>
  </si>
  <si>
    <t>HTX Quyết Thắng</t>
  </si>
  <si>
    <t>HTX du lịch đập Mỏ Mây</t>
  </si>
  <si>
    <t>HTX DV du lịch thảo nguyên Xanh</t>
  </si>
  <si>
    <t>HTX nông lâm nghiệp xã Kai Kinh</t>
  </si>
  <si>
    <t>HTX chế biến LS Phúc Lâm</t>
  </si>
  <si>
    <t xml:space="preserve">HTX NL&amp; dược liệu Anh Khoa </t>
  </si>
  <si>
    <t xml:space="preserve">HTX Biên Cương 368 </t>
  </si>
  <si>
    <t>HTX DV ăn uống Na Dương</t>
  </si>
  <si>
    <t>HTX nông nghiệp Tâm Phúc</t>
  </si>
  <si>
    <t>HTX NLN Tú Đoạn</t>
  </si>
  <si>
    <t xml:space="preserve">HTX n.nghiệp trọng dân Na Dương </t>
  </si>
  <si>
    <t>HTX nông trang Mẫu Sơn</t>
  </si>
  <si>
    <t>HTX n.nghiệp trọng dân Mẫu Sơn</t>
  </si>
  <si>
    <t xml:space="preserve">HTX dược liệu Vinh Gia Mẫu Sơn </t>
  </si>
  <si>
    <r>
      <t>HTX thung lũng Xanh (</t>
    </r>
    <r>
      <rPr>
        <sz val="10"/>
        <color indexed="8"/>
        <rFont val="Times New Roman"/>
        <family val="1"/>
      </rPr>
      <t>GREEN VALLEY</t>
    </r>
    <r>
      <rPr>
        <sz val="12"/>
        <color indexed="8"/>
        <rFont val="Times New Roman"/>
        <family val="1"/>
      </rPr>
      <t>)</t>
    </r>
  </si>
  <si>
    <t xml:space="preserve">HTX nông nghiệp Cảnh Kỳ </t>
  </si>
  <si>
    <t xml:space="preserve">HTX DVNN &amp;TM Việt Hưng </t>
  </si>
  <si>
    <t xml:space="preserve">HTX DVNN Pác Sàn </t>
  </si>
  <si>
    <t xml:space="preserve">HTX n.nghiệp Bản Tó Xuân Dương </t>
  </si>
  <si>
    <t xml:space="preserve">HTX nông nghiệp Quốc Quân </t>
  </si>
  <si>
    <t>HTX nông trang xanh Lộc Bình</t>
  </si>
  <si>
    <t>HTX TS Thác Xăng Bắc La</t>
  </si>
  <si>
    <t>HTX SX&amp;CB nông sản Lâm Trường</t>
  </si>
  <si>
    <t xml:space="preserve">HTX Tradi Foods </t>
  </si>
  <si>
    <t xml:space="preserve">HTX NLN Đồng Phát </t>
  </si>
  <si>
    <t>HTX nông sản sạch TLG</t>
  </si>
  <si>
    <t>HTX SXNNDVKD Anh Phong</t>
  </si>
  <si>
    <t>HTX chế biến LS 1/5</t>
  </si>
  <si>
    <t>HTX NN&amp;DVTM Nhất Phương</t>
  </si>
  <si>
    <t>HTX SX&amp;TM Trương Gia</t>
  </si>
  <si>
    <t>HTX 03-5 Tân Minh</t>
  </si>
  <si>
    <t xml:space="preserve">HTX tre mai xanh Quốc Việt </t>
  </si>
  <si>
    <t xml:space="preserve">HTX Mẫu Sơn Cao Lộc </t>
  </si>
  <si>
    <t>HTX DVNN Thanh Lộc</t>
  </si>
  <si>
    <t>HTX NL Phú Xá</t>
  </si>
  <si>
    <t>HTX DVTM Đoàn Kết</t>
  </si>
  <si>
    <t xml:space="preserve">HTX dịch vụ vận tải 10/6 </t>
  </si>
  <si>
    <t>HTX cây củ quả sạch Hoà Cư</t>
  </si>
  <si>
    <t xml:space="preserve">HTX NN chăn nuôi Anh Chiến </t>
  </si>
  <si>
    <t>HTX NN Nà Chuông</t>
  </si>
  <si>
    <t xml:space="preserve">HTX NN Thịnh Phương </t>
  </si>
  <si>
    <t xml:space="preserve">HTX SX&amp;DVNN Đồng Tâm </t>
  </si>
  <si>
    <t>HTX SX &amp; DVNN Pò Đứa</t>
  </si>
  <si>
    <t>HTX hoa hồi Hưng Thịnh</t>
  </si>
  <si>
    <t>HTX XD &amp; CBLS 17/10</t>
  </si>
  <si>
    <t xml:space="preserve">HTX nuôi trồng nấm Yên Thuỷ </t>
  </si>
  <si>
    <t xml:space="preserve">HTX SX&amp;DV C.biến nông sản Nà Sèn </t>
  </si>
  <si>
    <t>HTX SX &amp; DVNLN Phú An Phát</t>
  </si>
  <si>
    <t>HTX Green Mountant</t>
  </si>
  <si>
    <t>HTX thuỷ sản Phai Luông</t>
  </si>
  <si>
    <t xml:space="preserve">HTX Ánh Dương </t>
  </si>
  <si>
    <t>HTX vận tải An Bình</t>
  </si>
  <si>
    <t>HTX NN An Sơn</t>
  </si>
  <si>
    <t>HTX SX&amp;DVNN Quảng Hồng</t>
  </si>
  <si>
    <t>HTX An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</si>
</sst>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€_-;\-* #,##0.00\ _€_-;_-* &quot;-&quot;??\ _€_-;_-@_-"/>
    <numFmt numFmtId="165" formatCode="#,##0\ _₫;[Red]#,##0\ _₫"/>
    <numFmt numFmtId="166" formatCode="_-* #,##0\ _€_-;\-* #,##0\ _€_-;_-* &quot;-&quot;??\ _€_-;_-@_-"/>
    <numFmt numFmtId="167" formatCode="_(* #,##0_);_(* \(#,##0\);_(* &quot;-&quot;??_);_(@_)"/>
  </numFmts>
  <fonts count="69" x14ac:knownFonts="1">
    <font>
      <sz val="12"/>
      <name val=".VnTime"/>
    </font>
    <font>
      <sz val="12"/>
      <name val=".VnTime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2"/>
      <color indexed="16"/>
      <name val=".VnTime"/>
    </font>
    <font>
      <sz val="12"/>
      <color indexed="60"/>
      <name val="Times New Roman"/>
      <family val="1"/>
    </font>
    <font>
      <sz val="12"/>
      <color indexed="60"/>
      <name val=".VnTime"/>
    </font>
    <font>
      <sz val="12"/>
      <color rgb="FFC00000"/>
      <name val=".VnTime"/>
    </font>
    <font>
      <sz val="12"/>
      <color rgb="FF3F0065"/>
      <name val="Times New Roman"/>
      <family val="1"/>
    </font>
    <font>
      <sz val="12"/>
      <color rgb="FF3F0065"/>
      <name val=".VnTime"/>
    </font>
    <font>
      <sz val="12"/>
      <color rgb="FF002060"/>
      <name val="Times New Roman"/>
      <family val="1"/>
    </font>
    <font>
      <sz val="12"/>
      <color indexed="59"/>
      <name val="Times New Roman"/>
      <family val="1"/>
    </font>
    <font>
      <sz val="12"/>
      <color indexed="12"/>
      <name val="Times New Roman"/>
      <family val="1"/>
    </font>
    <font>
      <sz val="12"/>
      <color indexed="16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.VnTime"/>
    </font>
    <font>
      <sz val="12"/>
      <color indexed="10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2"/>
      <color rgb="FF002060"/>
      <name val=".VnTime"/>
    </font>
    <font>
      <sz val="10"/>
      <color theme="1"/>
      <name val="Arial"/>
      <family val="2"/>
    </font>
    <font>
      <sz val="12"/>
      <color theme="1"/>
      <name val=".VnTime"/>
    </font>
    <font>
      <sz val="10"/>
      <color rgb="FFFF000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color indexed="8"/>
      <name val="Times New Roman"/>
      <family val="1"/>
    </font>
    <font>
      <sz val="12"/>
      <color indexed="10"/>
      <name val=".VnTime"/>
    </font>
    <font>
      <vertAlign val="superscript"/>
      <sz val="12"/>
      <name val="Times New Roman"/>
      <family val="1"/>
    </font>
    <font>
      <sz val="12"/>
      <color indexed="18"/>
      <name val="Times New Roman"/>
      <family val="1"/>
    </font>
    <font>
      <sz val="12"/>
      <color indexed="62"/>
      <name val="Times New Roman"/>
      <family val="1"/>
    </font>
    <font>
      <sz val="12"/>
      <color theme="4" tint="-0.499984740745262"/>
      <name val="Times New Roman"/>
      <family val="1"/>
    </font>
    <font>
      <sz val="12"/>
      <color indexed="18"/>
      <name val=".VnTime"/>
    </font>
    <font>
      <b/>
      <sz val="12"/>
      <color theme="1"/>
      <name val="Times New Roman"/>
      <family val="1"/>
    </font>
    <font>
      <sz val="12"/>
      <color theme="4" tint="-0.499984740745262"/>
      <name val=".VnTime"/>
    </font>
    <font>
      <sz val="11"/>
      <color rgb="FF002060"/>
      <name val="Times New Roman"/>
      <family val="1"/>
    </font>
    <font>
      <sz val="12"/>
      <color theme="8" tint="-0.249977111117893"/>
      <name val="Times New Roman"/>
      <family val="1"/>
    </font>
    <font>
      <b/>
      <sz val="12"/>
      <color indexed="16"/>
      <name val="Times New Roman"/>
      <family val="1"/>
    </font>
    <font>
      <sz val="12"/>
      <color theme="8" tint="-0.249977111117893"/>
      <name val=".VnTime"/>
    </font>
    <font>
      <sz val="12"/>
      <name val=".VnTime"/>
      <family val="2"/>
    </font>
    <font>
      <sz val="12"/>
      <color indexed="60"/>
      <name val=".VnTime"/>
      <family val="2"/>
    </font>
    <font>
      <sz val="12"/>
      <color rgb="FF002060"/>
      <name val=".VnTime"/>
      <family val="2"/>
    </font>
    <font>
      <sz val="12"/>
      <color theme="8" tint="-0.499984740745262"/>
      <name val="Times New Roman"/>
      <family val="1"/>
    </font>
    <font>
      <sz val="12"/>
      <color indexed="62"/>
      <name val=".VnTime"/>
    </font>
    <font>
      <sz val="12"/>
      <color theme="8" tint="-0.499984740745262"/>
      <name val=".VnTime"/>
    </font>
    <font>
      <sz val="12"/>
      <color indexed="12"/>
      <name val=".VnTime"/>
    </font>
    <font>
      <sz val="12"/>
      <color rgb="FFED0000"/>
      <name val="Times New Roman"/>
      <family val="1"/>
    </font>
    <font>
      <sz val="11"/>
      <color theme="4" tint="-0.499984740745262"/>
      <name val="Times New Roman"/>
      <family val="1"/>
    </font>
    <font>
      <sz val="11"/>
      <color indexed="18"/>
      <name val="Times New Roman"/>
      <family val="1"/>
    </font>
    <font>
      <sz val="10"/>
      <color indexed="8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name val=".VnTime"/>
      <family val="2"/>
    </font>
    <font>
      <b/>
      <sz val="12"/>
      <color indexed="12"/>
      <name val="Times New Roman"/>
      <family val="1"/>
    </font>
    <font>
      <b/>
      <sz val="12"/>
      <color theme="8"/>
      <name val="Times New Roman"/>
      <family val="1"/>
    </font>
    <font>
      <b/>
      <sz val="12"/>
      <color theme="4" tint="-0.249977111117893"/>
      <name val="Times New Roman"/>
      <family val="1"/>
    </font>
    <font>
      <b/>
      <sz val="12"/>
      <color indexed="10"/>
      <name val="Times New Roman"/>
      <family val="1"/>
    </font>
    <font>
      <b/>
      <sz val="12"/>
      <color indexed="61"/>
      <name val="Times New Roman"/>
      <family val="1"/>
    </font>
    <font>
      <sz val="12"/>
      <color rgb="FFC00000"/>
      <name val="Times New Roman"/>
      <family val="1"/>
    </font>
    <font>
      <b/>
      <sz val="12"/>
      <color rgb="FFC0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A20000"/>
      <name val="Times New Roman"/>
      <family val="1"/>
    </font>
    <font>
      <sz val="12"/>
      <color rgb="FFED0000"/>
      <name val=".VnTime"/>
    </font>
    <font>
      <b/>
      <sz val="12"/>
      <color theme="5" tint="-0.499984740745262"/>
      <name val="Times New Roman"/>
      <family val="1"/>
    </font>
    <font>
      <sz val="12"/>
      <color rgb="FFA20000"/>
      <name val="Times New Roman"/>
      <family val="1"/>
    </font>
    <font>
      <sz val="11"/>
      <color indexed="8"/>
      <name val="Times New Roman"/>
      <family val="1"/>
    </font>
    <font>
      <sz val="12"/>
      <color rgb="FFA20000"/>
      <name val=".VnTime"/>
    </font>
    <font>
      <b/>
      <sz val="12"/>
      <color theme="4" tint="-0.49998474074526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7CEB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76E3FF"/>
        <bgColor indexed="64"/>
      </patternFill>
    </fill>
    <fill>
      <patternFill patternType="solid">
        <fgColor indexed="4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97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 shrinkToFi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0" xfId="0" applyFont="1"/>
    <xf numFmtId="0" fontId="6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3" fillId="0" borderId="1" xfId="0" applyFont="1" applyBorder="1" applyAlignment="1" applyProtection="1">
      <alignment vertical="center" wrapText="1" readingOrder="1"/>
      <protection locked="0"/>
    </xf>
    <xf numFmtId="14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3" fillId="2" borderId="1" xfId="0" applyFont="1" applyFill="1" applyBorder="1" applyAlignment="1" applyProtection="1">
      <alignment vertical="center" wrapText="1" readingOrder="1"/>
      <protection locked="0"/>
    </xf>
    <xf numFmtId="0" fontId="3" fillId="2" borderId="0" xfId="0" applyFont="1" applyFill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3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0" fillId="0" borderId="0" xfId="0" applyFont="1"/>
    <xf numFmtId="0" fontId="3" fillId="0" borderId="3" xfId="0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 shrinkToFi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right" vertical="center" wrapText="1"/>
    </xf>
    <xf numFmtId="0" fontId="11" fillId="0" borderId="0" xfId="0" applyFont="1"/>
    <xf numFmtId="0" fontId="3" fillId="0" borderId="1" xfId="0" applyFont="1" applyBorder="1" applyAlignment="1">
      <alignment horizontal="left" vertical="center" wrapText="1" shrinkToFit="1"/>
    </xf>
    <xf numFmtId="49" fontId="3" fillId="0" borderId="1" xfId="2" applyNumberFormat="1" applyFont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center" wrapText="1" readingOrder="1"/>
      <protection locked="0"/>
    </xf>
    <xf numFmtId="0" fontId="3" fillId="0" borderId="1" xfId="0" applyFont="1" applyBorder="1" applyAlignment="1" applyProtection="1">
      <alignment horizontal="right" vertical="center" wrapText="1" readingOrder="1"/>
      <protection locked="0"/>
    </xf>
    <xf numFmtId="14" fontId="3" fillId="0" borderId="1" xfId="0" applyNumberFormat="1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left" vertical="center" wrapText="1" readingOrder="1"/>
      <protection locked="0"/>
    </xf>
    <xf numFmtId="14" fontId="12" fillId="0" borderId="1" xfId="0" applyNumberFormat="1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 readingOrder="1"/>
      <protection locked="0"/>
    </xf>
    <xf numFmtId="0" fontId="12" fillId="0" borderId="1" xfId="0" applyFont="1" applyBorder="1" applyAlignment="1" applyProtection="1">
      <alignment horizontal="right" vertical="center" wrapText="1" readingOrder="1"/>
      <protection locked="0"/>
    </xf>
    <xf numFmtId="0" fontId="12" fillId="3" borderId="1" xfId="0" applyFont="1" applyFill="1" applyBorder="1" applyAlignment="1">
      <alignment vertical="center"/>
    </xf>
    <xf numFmtId="49" fontId="12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2" fontId="3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 applyProtection="1">
      <alignment vertical="center" wrapText="1"/>
      <protection locked="0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/>
    <xf numFmtId="0" fontId="3" fillId="0" borderId="1" xfId="0" applyFont="1" applyBorder="1" applyAlignment="1">
      <alignment vertical="center" wrapText="1" shrinkToFit="1"/>
    </xf>
    <xf numFmtId="49" fontId="3" fillId="0" borderId="1" xfId="0" applyNumberFormat="1" applyFont="1" applyBorder="1" applyAlignment="1">
      <alignment vertical="center" wrapText="1" shrinkToFit="1"/>
    </xf>
    <xf numFmtId="0" fontId="0" fillId="0" borderId="1" xfId="0" applyBorder="1"/>
    <xf numFmtId="49" fontId="3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14" fontId="3" fillId="2" borderId="1" xfId="0" applyNumberFormat="1" applyFont="1" applyFill="1" applyBorder="1" applyAlignment="1" applyProtection="1">
      <alignment vertical="center" wrapText="1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49" fontId="3" fillId="0" borderId="1" xfId="0" applyNumberFormat="1" applyFont="1" applyBorder="1" applyAlignment="1" applyProtection="1">
      <alignment horizontal="left" vertical="center" wrapText="1" readingOrder="1"/>
      <protection locked="0"/>
    </xf>
    <xf numFmtId="14" fontId="19" fillId="0" borderId="1" xfId="0" applyNumberFormat="1" applyFont="1" applyBorder="1" applyAlignment="1" applyProtection="1">
      <alignment vertical="center" wrapText="1"/>
      <protection locked="0"/>
    </xf>
    <xf numFmtId="0" fontId="19" fillId="0" borderId="5" xfId="0" applyFont="1" applyBorder="1" applyAlignment="1" applyProtection="1">
      <alignment vertical="center" wrapText="1" readingOrder="1"/>
      <protection locked="0"/>
    </xf>
    <xf numFmtId="0" fontId="19" fillId="0" borderId="1" xfId="0" applyFont="1" applyBorder="1" applyAlignment="1" applyProtection="1">
      <alignment horizontal="right" vertical="center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 applyProtection="1">
      <alignment vertical="center" wrapText="1" readingOrder="1"/>
      <protection locked="0"/>
    </xf>
    <xf numFmtId="0" fontId="3" fillId="0" borderId="4" xfId="0" applyFont="1" applyBorder="1" applyAlignment="1" applyProtection="1">
      <alignment vertical="center" wrapText="1" readingOrder="1"/>
      <protection locked="0"/>
    </xf>
    <xf numFmtId="0" fontId="3" fillId="0" borderId="4" xfId="0" applyFont="1" applyBorder="1" applyAlignment="1" applyProtection="1">
      <alignment horizontal="right" vertical="center" wrapText="1" readingOrder="1"/>
      <protection locked="0"/>
    </xf>
    <xf numFmtId="0" fontId="3" fillId="0" borderId="4" xfId="0" applyFont="1" applyBorder="1" applyAlignment="1">
      <alignment vertical="center"/>
    </xf>
    <xf numFmtId="0" fontId="20" fillId="0" borderId="1" xfId="0" applyFont="1" applyBorder="1" applyAlignment="1" applyProtection="1">
      <alignment horizontal="right" vertical="center" wrapText="1"/>
      <protection locked="0"/>
    </xf>
    <xf numFmtId="0" fontId="3" fillId="0" borderId="1" xfId="0" applyFont="1" applyFill="1" applyBorder="1" applyAlignment="1" applyProtection="1">
      <alignment vertical="center" wrapText="1" readingOrder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21" fillId="0" borderId="0" xfId="0" applyFont="1"/>
    <xf numFmtId="0" fontId="12" fillId="0" borderId="0" xfId="0" applyFont="1" applyBorder="1" applyAlignment="1" applyProtection="1">
      <alignment horizontal="left" vertical="center" wrapText="1" readingOrder="1"/>
      <protection locked="0"/>
    </xf>
    <xf numFmtId="0" fontId="12" fillId="0" borderId="0" xfId="0" applyFont="1" applyBorder="1" applyAlignment="1" applyProtection="1">
      <alignment vertical="center" wrapText="1" readingOrder="1"/>
      <protection locked="0"/>
    </xf>
    <xf numFmtId="14" fontId="12" fillId="0" borderId="0" xfId="0" applyNumberFormat="1" applyFont="1" applyBorder="1" applyAlignment="1" applyProtection="1">
      <alignment horizontal="right" vertical="center" wrapText="1"/>
      <protection locked="0"/>
    </xf>
    <xf numFmtId="0" fontId="12" fillId="0" borderId="0" xfId="0" applyFont="1" applyBorder="1" applyAlignment="1" applyProtection="1">
      <alignment horizontal="right" vertical="center" wrapText="1" readingOrder="1"/>
      <protection locked="0"/>
    </xf>
    <xf numFmtId="0" fontId="19" fillId="0" borderId="1" xfId="0" applyFont="1" applyBorder="1" applyAlignment="1" applyProtection="1">
      <alignment vertical="center" wrapText="1" readingOrder="1"/>
      <protection locked="0"/>
    </xf>
    <xf numFmtId="0" fontId="19" fillId="0" borderId="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Fill="1" applyBorder="1" applyAlignment="1" applyProtection="1">
      <alignment horizontal="left" vertical="center" wrapText="1"/>
      <protection locked="0"/>
    </xf>
    <xf numFmtId="0" fontId="22" fillId="0" borderId="1" xfId="0" applyFont="1" applyBorder="1" applyAlignment="1" applyProtection="1">
      <alignment horizontal="right" vertical="center" wrapText="1"/>
      <protection locked="0"/>
    </xf>
    <xf numFmtId="0" fontId="23" fillId="0" borderId="0" xfId="0" applyFont="1"/>
    <xf numFmtId="0" fontId="19" fillId="0" borderId="0" xfId="0" applyFont="1" applyBorder="1" applyAlignment="1" applyProtection="1">
      <alignment horizontal="left" vertical="center" wrapText="1" readingOrder="1"/>
      <protection locked="0"/>
    </xf>
    <xf numFmtId="0" fontId="19" fillId="0" borderId="0" xfId="0" applyFont="1" applyBorder="1" applyAlignment="1" applyProtection="1">
      <alignment vertical="center" wrapText="1" readingOrder="1"/>
      <protection locked="0"/>
    </xf>
    <xf numFmtId="14" fontId="19" fillId="0" borderId="0" xfId="0" applyNumberFormat="1" applyFont="1" applyBorder="1" applyAlignment="1" applyProtection="1">
      <alignment horizontal="right" vertical="center" wrapText="1"/>
      <protection locked="0"/>
    </xf>
    <xf numFmtId="0" fontId="19" fillId="0" borderId="0" xfId="0" applyFont="1" applyBorder="1" applyAlignment="1" applyProtection="1">
      <alignment horizontal="right" vertical="center" wrapText="1" readingOrder="1"/>
      <protection locked="0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14" fontId="3" fillId="0" borderId="7" xfId="0" applyNumberFormat="1" applyFont="1" applyBorder="1" applyAlignment="1" applyProtection="1">
      <alignment horizontal="left" vertical="center" wrapText="1"/>
      <protection locked="0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 applyProtection="1">
      <alignment vertical="center" wrapText="1" readingOrder="1"/>
      <protection locked="0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6" fillId="0" borderId="1" xfId="0" applyFont="1" applyBorder="1" applyAlignment="1" applyProtection="1">
      <alignment horizontal="right" vertical="center" wrapText="1" readingOrder="1"/>
      <protection locked="0"/>
    </xf>
    <xf numFmtId="0" fontId="16" fillId="0" borderId="1" xfId="0" applyFont="1" applyFill="1" applyBorder="1" applyAlignment="1" applyProtection="1">
      <alignment horizontal="left" vertical="center" wrapText="1"/>
      <protection locked="0"/>
    </xf>
    <xf numFmtId="0" fontId="24" fillId="0" borderId="1" xfId="0" applyFont="1" applyBorder="1" applyAlignment="1" applyProtection="1">
      <alignment horizontal="right" vertical="center" wrapText="1"/>
      <protection locked="0"/>
    </xf>
    <xf numFmtId="0" fontId="16" fillId="0" borderId="0" xfId="0" applyFont="1" applyBorder="1" applyAlignment="1" applyProtection="1">
      <alignment horizontal="left" vertical="center" wrapText="1" readingOrder="1"/>
      <protection locked="0"/>
    </xf>
    <xf numFmtId="0" fontId="16" fillId="0" borderId="0" xfId="0" applyFont="1" applyBorder="1" applyAlignment="1" applyProtection="1">
      <alignment vertical="center" wrapText="1" readingOrder="1"/>
      <protection locked="0"/>
    </xf>
    <xf numFmtId="14" fontId="16" fillId="0" borderId="0" xfId="0" applyNumberFormat="1" applyFont="1" applyBorder="1" applyAlignment="1" applyProtection="1">
      <alignment horizontal="right" vertical="center" wrapText="1"/>
      <protection locked="0"/>
    </xf>
    <xf numFmtId="0" fontId="16" fillId="0" borderId="0" xfId="0" applyFont="1" applyBorder="1" applyAlignment="1" applyProtection="1">
      <alignment horizontal="right" vertical="center" wrapText="1" readingOrder="1"/>
      <protection locked="0"/>
    </xf>
    <xf numFmtId="49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4" fontId="12" fillId="0" borderId="1" xfId="0" applyNumberFormat="1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 wrapText="1"/>
    </xf>
    <xf numFmtId="0" fontId="9" fillId="0" borderId="0" xfId="0" applyFont="1"/>
    <xf numFmtId="14" fontId="3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4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 applyProtection="1">
      <alignment wrapText="1" readingOrder="1"/>
      <protection locked="0"/>
    </xf>
    <xf numFmtId="0" fontId="19" fillId="0" borderId="1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vertical="center" wrapText="1" readingOrder="1"/>
      <protection locked="0"/>
    </xf>
    <xf numFmtId="0" fontId="25" fillId="0" borderId="1" xfId="0" applyFont="1" applyBorder="1" applyAlignment="1" applyProtection="1">
      <alignment vertical="center" wrapText="1" readingOrder="1"/>
      <protection locked="0"/>
    </xf>
    <xf numFmtId="0" fontId="19" fillId="0" borderId="1" xfId="0" applyFont="1" applyBorder="1" applyAlignment="1" applyProtection="1">
      <alignment horizontal="left" wrapText="1" readingOrder="1"/>
      <protection locked="0"/>
    </xf>
    <xf numFmtId="0" fontId="19" fillId="0" borderId="1" xfId="0" applyFont="1" applyBorder="1" applyAlignment="1" applyProtection="1">
      <alignment horizontal="left" vertical="center" wrapText="1" readingOrder="1"/>
      <protection locked="0"/>
    </xf>
    <xf numFmtId="0" fontId="23" fillId="0" borderId="1" xfId="0" applyFont="1" applyBorder="1" applyAlignment="1">
      <alignment vertical="center" wrapText="1"/>
    </xf>
    <xf numFmtId="0" fontId="26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0" fontId="27" fillId="0" borderId="1" xfId="0" applyFont="1" applyBorder="1" applyAlignment="1" applyProtection="1">
      <alignment horizontal="right" vertical="center" wrapText="1" readingOrder="1"/>
      <protection locked="0"/>
    </xf>
    <xf numFmtId="0" fontId="3" fillId="0" borderId="1" xfId="0" applyFont="1" applyFill="1" applyBorder="1" applyAlignment="1">
      <alignment vertical="center" wrapText="1" shrinkToFit="1"/>
    </xf>
    <xf numFmtId="0" fontId="3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/>
    <xf numFmtId="0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7" xfId="0" applyNumberFormat="1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4" fillId="2" borderId="7" xfId="0" applyFont="1" applyFill="1" applyBorder="1" applyAlignment="1" applyProtection="1">
      <alignment horizontal="center" vertical="center" wrapText="1" readingOrder="1"/>
      <protection locked="0"/>
    </xf>
    <xf numFmtId="49" fontId="3" fillId="2" borderId="1" xfId="0" applyNumberFormat="1" applyFont="1" applyFill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28" fillId="0" borderId="0" xfId="0" applyFont="1"/>
    <xf numFmtId="49" fontId="3" fillId="4" borderId="1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14" fontId="19" fillId="0" borderId="1" xfId="0" applyNumberFormat="1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vertical="top" wrapText="1" readingOrder="1"/>
      <protection locked="0"/>
    </xf>
    <xf numFmtId="0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0" fillId="0" borderId="5" xfId="0" applyFont="1" applyBorder="1" applyAlignment="1" applyProtection="1">
      <alignment vertical="center" wrapText="1" readingOrder="1"/>
      <protection locked="0"/>
    </xf>
    <xf numFmtId="0" fontId="20" fillId="0" borderId="1" xfId="0" applyFont="1" applyBorder="1" applyAlignment="1" applyProtection="1">
      <alignment horizontal="right" vertical="center" wrapText="1" readingOrder="1"/>
      <protection locked="0"/>
    </xf>
    <xf numFmtId="2" fontId="3" fillId="2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19" fillId="3" borderId="1" xfId="0" applyFont="1" applyFill="1" applyBorder="1" applyAlignment="1">
      <alignment vertical="center"/>
    </xf>
    <xf numFmtId="0" fontId="19" fillId="3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7" fillId="0" borderId="1" xfId="0" applyFont="1" applyBorder="1" applyAlignment="1" applyProtection="1">
      <alignment vertical="center" wrapText="1" readingOrder="1"/>
      <protection locked="0"/>
    </xf>
    <xf numFmtId="49" fontId="27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3" fillId="3" borderId="1" xfId="0" applyFont="1" applyFill="1" applyBorder="1" applyAlignment="1">
      <alignment horizontal="left" vertical="center" wrapText="1"/>
    </xf>
    <xf numFmtId="3" fontId="3" fillId="0" borderId="1" xfId="0" applyNumberFormat="1" applyFont="1" applyBorder="1" applyAlignment="1">
      <alignment vertical="center"/>
    </xf>
    <xf numFmtId="0" fontId="19" fillId="3" borderId="4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right" vertical="center" wrapText="1"/>
      <protection locked="0"/>
    </xf>
    <xf numFmtId="0" fontId="3" fillId="2" borderId="0" xfId="0" applyFont="1" applyFill="1" applyAlignment="1">
      <alignment vertical="center"/>
    </xf>
    <xf numFmtId="0" fontId="3" fillId="0" borderId="5" xfId="0" applyFont="1" applyBorder="1" applyAlignment="1" applyProtection="1">
      <alignment vertical="center" wrapText="1" readingOrder="1"/>
      <protection locked="0"/>
    </xf>
    <xf numFmtId="0" fontId="3" fillId="2" borderId="1" xfId="0" applyNumberFormat="1" applyFont="1" applyFill="1" applyBorder="1" applyAlignment="1">
      <alignment vertical="center" wrapText="1"/>
    </xf>
    <xf numFmtId="49" fontId="26" fillId="2" borderId="1" xfId="0" applyNumberFormat="1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49" fontId="16" fillId="0" borderId="1" xfId="0" applyNumberFormat="1" applyFont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left" vertical="center"/>
    </xf>
    <xf numFmtId="0" fontId="3" fillId="0" borderId="8" xfId="0" applyFont="1" applyBorder="1" applyAlignment="1" applyProtection="1">
      <alignment vertical="center" wrapText="1" readingOrder="1"/>
      <protection locked="0"/>
    </xf>
    <xf numFmtId="49" fontId="3" fillId="3" borderId="1" xfId="0" applyNumberFormat="1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2" fillId="0" borderId="9" xfId="0" applyFont="1" applyBorder="1" applyAlignment="1" applyProtection="1">
      <alignment vertical="center" wrapText="1" readingOrder="1"/>
      <protection locked="0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NumberFormat="1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49" fontId="12" fillId="0" borderId="4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27" fillId="0" borderId="4" xfId="0" applyFont="1" applyBorder="1" applyAlignment="1" applyProtection="1">
      <alignment wrapText="1" readingOrder="1"/>
      <protection locked="0"/>
    </xf>
    <xf numFmtId="0" fontId="27" fillId="0" borderId="4" xfId="0" applyFont="1" applyBorder="1" applyAlignment="1" applyProtection="1">
      <alignment horizontal="right" vertical="center" wrapText="1" readingOrder="1"/>
      <protection locked="0"/>
    </xf>
    <xf numFmtId="0" fontId="27" fillId="0" borderId="5" xfId="0" applyFont="1" applyBorder="1" applyAlignment="1" applyProtection="1">
      <alignment vertical="center" wrapText="1" readingOrder="1"/>
      <protection locked="0"/>
    </xf>
    <xf numFmtId="0" fontId="27" fillId="0" borderId="1" xfId="0" applyFont="1" applyBorder="1" applyAlignment="1" applyProtection="1">
      <alignment wrapText="1" readingOrder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right" vertical="center"/>
    </xf>
    <xf numFmtId="49" fontId="3" fillId="3" borderId="4" xfId="1" applyNumberFormat="1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49" fontId="3" fillId="2" borderId="4" xfId="1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justify" vertical="center" wrapText="1"/>
    </xf>
    <xf numFmtId="49" fontId="26" fillId="0" borderId="1" xfId="0" applyNumberFormat="1" applyFont="1" applyBorder="1" applyAlignment="1">
      <alignment vertical="center" wrapText="1"/>
    </xf>
    <xf numFmtId="0" fontId="3" fillId="2" borderId="1" xfId="0" applyFont="1" applyFill="1" applyBorder="1"/>
    <xf numFmtId="0" fontId="3" fillId="0" borderId="7" xfId="0" applyNumberFormat="1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right" vertical="center" wrapText="1"/>
    </xf>
    <xf numFmtId="0" fontId="3" fillId="3" borderId="7" xfId="0" applyNumberFormat="1" applyFont="1" applyFill="1" applyBorder="1" applyAlignment="1">
      <alignment vertical="center" wrapText="1"/>
    </xf>
    <xf numFmtId="49" fontId="3" fillId="3" borderId="1" xfId="1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0" xfId="0" applyFont="1"/>
    <xf numFmtId="0" fontId="3" fillId="0" borderId="0" xfId="0" applyFont="1"/>
    <xf numFmtId="3" fontId="3" fillId="0" borderId="0" xfId="0" applyNumberFormat="1" applyFont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49" fontId="30" fillId="0" borderId="0" xfId="0" applyNumberFormat="1" applyFont="1" applyBorder="1" applyAlignment="1">
      <alignment horizontal="right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0" fillId="3" borderId="0" xfId="0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right" vertical="center"/>
    </xf>
    <xf numFmtId="0" fontId="30" fillId="0" borderId="1" xfId="0" applyFont="1" applyBorder="1" applyAlignment="1">
      <alignment horizontal="left" vertical="center" wrapText="1"/>
    </xf>
    <xf numFmtId="0" fontId="30" fillId="4" borderId="1" xfId="0" applyFont="1" applyFill="1" applyBorder="1" applyAlignment="1">
      <alignment horizontal="center"/>
    </xf>
    <xf numFmtId="49" fontId="30" fillId="0" borderId="1" xfId="0" applyNumberFormat="1" applyFont="1" applyBorder="1" applyAlignment="1">
      <alignment horizontal="right" vertical="center"/>
    </xf>
    <xf numFmtId="0" fontId="30" fillId="0" borderId="1" xfId="0" applyFont="1" applyBorder="1" applyAlignment="1">
      <alignment vertical="center"/>
    </xf>
    <xf numFmtId="0" fontId="31" fillId="0" borderId="1" xfId="0" applyNumberFormat="1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/>
    </xf>
    <xf numFmtId="0" fontId="32" fillId="0" borderId="1" xfId="0" applyFont="1" applyFill="1" applyBorder="1" applyAlignment="1">
      <alignment vertical="center" wrapText="1"/>
    </xf>
    <xf numFmtId="49" fontId="32" fillId="0" borderId="1" xfId="0" applyNumberFormat="1" applyFont="1" applyBorder="1" applyAlignment="1">
      <alignment horizontal="right" vertical="center" wrapText="1"/>
    </xf>
    <xf numFmtId="0" fontId="32" fillId="3" borderId="1" xfId="0" applyFont="1" applyFill="1" applyBorder="1" applyAlignment="1">
      <alignment vertical="center"/>
    </xf>
    <xf numFmtId="0" fontId="33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30" fillId="0" borderId="1" xfId="0" applyNumberFormat="1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right" vertical="center"/>
    </xf>
    <xf numFmtId="0" fontId="32" fillId="0" borderId="1" xfId="0" applyFont="1" applyBorder="1" applyAlignment="1">
      <alignment horizontal="center" vertical="center" wrapText="1"/>
    </xf>
    <xf numFmtId="0" fontId="30" fillId="0" borderId="1" xfId="0" applyNumberFormat="1" applyFont="1" applyBorder="1" applyAlignment="1">
      <alignment vertical="center" wrapText="1"/>
    </xf>
    <xf numFmtId="0" fontId="30" fillId="3" borderId="1" xfId="0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34" fillId="6" borderId="1" xfId="0" applyFont="1" applyFill="1" applyBorder="1" applyAlignment="1">
      <alignment horizontal="center" vertical="center" wrapText="1"/>
    </xf>
    <xf numFmtId="0" fontId="4" fillId="6" borderId="3" xfId="0" applyNumberFormat="1" applyFont="1" applyFill="1" applyBorder="1" applyAlignment="1">
      <alignment horizontal="center" vertical="center" wrapText="1"/>
    </xf>
    <xf numFmtId="0" fontId="4" fillId="4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0" fillId="0" borderId="3" xfId="0" applyNumberFormat="1" applyFont="1" applyBorder="1" applyAlignment="1">
      <alignment horizontal="left" vertical="center" wrapText="1"/>
    </xf>
    <xf numFmtId="49" fontId="30" fillId="3" borderId="1" xfId="0" applyNumberFormat="1" applyFont="1" applyFill="1" applyBorder="1" applyAlignment="1">
      <alignment horizontal="right" vertical="center"/>
    </xf>
    <xf numFmtId="0" fontId="30" fillId="3" borderId="1" xfId="0" applyFont="1" applyFill="1" applyBorder="1" applyAlignment="1">
      <alignment vertical="center"/>
    </xf>
    <xf numFmtId="0" fontId="30" fillId="0" borderId="1" xfId="0" applyNumberFormat="1" applyFont="1" applyBorder="1" applyAlignment="1">
      <alignment vertical="center" shrinkToFit="1"/>
    </xf>
    <xf numFmtId="0" fontId="30" fillId="0" borderId="1" xfId="0" applyFont="1" applyBorder="1" applyAlignment="1">
      <alignment vertical="center" shrinkToFit="1"/>
    </xf>
    <xf numFmtId="49" fontId="30" fillId="0" borderId="1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right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right"/>
    </xf>
    <xf numFmtId="0" fontId="3" fillId="4" borderId="0" xfId="0" applyFont="1" applyFill="1" applyAlignment="1">
      <alignment horizontal="center" vertical="center" wrapText="1"/>
    </xf>
    <xf numFmtId="0" fontId="35" fillId="3" borderId="0" xfId="0" applyFont="1" applyFill="1" applyAlignment="1">
      <alignment vertical="center"/>
    </xf>
    <xf numFmtId="0" fontId="4" fillId="6" borderId="1" xfId="0" applyNumberFormat="1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right" vertical="center" wrapText="1"/>
    </xf>
    <xf numFmtId="49" fontId="3" fillId="0" borderId="0" xfId="0" applyNumberFormat="1" applyFont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2" fontId="36" fillId="0" borderId="1" xfId="0" applyNumberFormat="1" applyFont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0" fontId="37" fillId="0" borderId="1" xfId="0" applyFont="1" applyFill="1" applyBorder="1" applyAlignment="1">
      <alignment vertical="center" wrapText="1" shrinkToFit="1"/>
    </xf>
    <xf numFmtId="49" fontId="3" fillId="4" borderId="1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vertical="center" wrapText="1"/>
    </xf>
    <xf numFmtId="49" fontId="37" fillId="0" borderId="1" xfId="0" applyNumberFormat="1" applyFont="1" applyBorder="1" applyAlignment="1">
      <alignment horizontal="right" vertical="center" wrapText="1"/>
    </xf>
    <xf numFmtId="0" fontId="37" fillId="3" borderId="1" xfId="0" applyFont="1" applyFill="1" applyBorder="1" applyAlignment="1">
      <alignment vertical="center"/>
    </xf>
    <xf numFmtId="0" fontId="30" fillId="0" borderId="1" xfId="0" applyNumberFormat="1" applyFont="1" applyFill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38" fillId="6" borderId="1" xfId="0" applyNumberFormat="1" applyFont="1" applyFill="1" applyBorder="1" applyAlignment="1">
      <alignment horizontal="center" vertical="center" wrapText="1"/>
    </xf>
    <xf numFmtId="0" fontId="38" fillId="4" borderId="1" xfId="0" applyNumberFormat="1" applyFont="1" applyFill="1" applyBorder="1" applyAlignment="1">
      <alignment horizontal="center" vertical="center" wrapText="1"/>
    </xf>
    <xf numFmtId="0" fontId="37" fillId="0" borderId="1" xfId="0" applyNumberFormat="1" applyFont="1" applyBorder="1" applyAlignment="1">
      <alignment horizontal="justify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37" fillId="0" borderId="1" xfId="0" applyNumberFormat="1" applyFont="1" applyBorder="1" applyAlignment="1">
      <alignment vertical="center" wrapText="1"/>
    </xf>
    <xf numFmtId="49" fontId="37" fillId="0" borderId="1" xfId="0" applyNumberFormat="1" applyFont="1" applyBorder="1" applyAlignment="1">
      <alignment horizontal="right" vertical="center"/>
    </xf>
    <xf numFmtId="0" fontId="37" fillId="0" borderId="0" xfId="0" applyFont="1" applyAlignment="1">
      <alignment vertical="center"/>
    </xf>
    <xf numFmtId="0" fontId="39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21" fillId="3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3" fontId="40" fillId="0" borderId="0" xfId="1" applyNumberFormat="1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3" fontId="41" fillId="0" borderId="0" xfId="1" applyNumberFormat="1" applyFont="1" applyBorder="1" applyAlignment="1">
      <alignment vertical="center"/>
    </xf>
    <xf numFmtId="0" fontId="8" fillId="3" borderId="0" xfId="0" applyFont="1" applyFill="1" applyAlignment="1">
      <alignment vertical="center"/>
    </xf>
    <xf numFmtId="14" fontId="3" fillId="0" borderId="1" xfId="0" applyNumberFormat="1" applyFont="1" applyFill="1" applyBorder="1" applyAlignment="1">
      <alignment horizontal="left" vertical="center"/>
    </xf>
    <xf numFmtId="0" fontId="21" fillId="0" borderId="0" xfId="0" applyFont="1" applyBorder="1" applyAlignment="1">
      <alignment vertical="center"/>
    </xf>
    <xf numFmtId="3" fontId="42" fillId="0" borderId="0" xfId="1" applyNumberFormat="1" applyFont="1" applyBorder="1" applyAlignment="1">
      <alignment vertical="center"/>
    </xf>
    <xf numFmtId="0" fontId="43" fillId="0" borderId="1" xfId="0" applyFont="1" applyBorder="1" applyAlignment="1">
      <alignment horizontal="center" vertical="center" wrapText="1"/>
    </xf>
    <xf numFmtId="0" fontId="43" fillId="0" borderId="1" xfId="0" applyNumberFormat="1" applyFont="1" applyBorder="1" applyAlignment="1">
      <alignment vertical="center"/>
    </xf>
    <xf numFmtId="0" fontId="43" fillId="0" borderId="1" xfId="0" applyNumberFormat="1" applyFont="1" applyBorder="1" applyAlignment="1">
      <alignment vertical="center" wrapText="1"/>
    </xf>
    <xf numFmtId="49" fontId="43" fillId="0" borderId="1" xfId="0" applyNumberFormat="1" applyFont="1" applyBorder="1" applyAlignment="1">
      <alignment horizontal="right" vertical="center" wrapText="1"/>
    </xf>
    <xf numFmtId="0" fontId="43" fillId="0" borderId="1" xfId="0" applyFont="1" applyBorder="1" applyAlignment="1">
      <alignment vertical="center"/>
    </xf>
    <xf numFmtId="0" fontId="37" fillId="0" borderId="1" xfId="0" applyNumberFormat="1" applyFont="1" applyFill="1" applyBorder="1" applyAlignment="1">
      <alignment horizontal="left" vertical="center" wrapText="1"/>
    </xf>
    <xf numFmtId="0" fontId="37" fillId="0" borderId="1" xfId="0" applyFont="1" applyBorder="1" applyAlignment="1">
      <alignment vertical="center"/>
    </xf>
    <xf numFmtId="0" fontId="37" fillId="0" borderId="1" xfId="0" applyFont="1" applyBorder="1" applyAlignment="1">
      <alignment horizontal="left" vertical="center" shrinkToFit="1"/>
    </xf>
    <xf numFmtId="0" fontId="3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shrinkToFit="1"/>
    </xf>
    <xf numFmtId="49" fontId="3" fillId="0" borderId="1" xfId="1" applyNumberFormat="1" applyFont="1" applyBorder="1" applyAlignment="1">
      <alignment horizontal="right" vertical="center" wrapText="1"/>
    </xf>
    <xf numFmtId="0" fontId="30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49" fontId="30" fillId="0" borderId="1" xfId="0" applyNumberFormat="1" applyFont="1" applyBorder="1" applyAlignment="1">
      <alignment vertical="center" wrapText="1"/>
    </xf>
    <xf numFmtId="0" fontId="30" fillId="0" borderId="1" xfId="0" applyFont="1" applyBorder="1" applyAlignment="1">
      <alignment horizontal="left" vertical="center" shrinkToFit="1"/>
    </xf>
    <xf numFmtId="0" fontId="30" fillId="0" borderId="1" xfId="0" applyFont="1" applyBorder="1" applyAlignment="1">
      <alignment horizontal="left" vertical="center"/>
    </xf>
    <xf numFmtId="49" fontId="30" fillId="0" borderId="1" xfId="0" applyNumberFormat="1" applyFont="1" applyBorder="1" applyAlignment="1">
      <alignment horizontal="left" vertical="center"/>
    </xf>
    <xf numFmtId="0" fontId="37" fillId="0" borderId="1" xfId="0" applyFont="1" applyFill="1" applyBorder="1" applyAlignment="1">
      <alignment vertical="center" shrinkToFit="1"/>
    </xf>
    <xf numFmtId="49" fontId="37" fillId="0" borderId="1" xfId="0" applyNumberFormat="1" applyFont="1" applyBorder="1" applyAlignment="1">
      <alignment horizontal="left" vertical="center"/>
    </xf>
    <xf numFmtId="0" fontId="37" fillId="0" borderId="7" xfId="0" applyNumberFormat="1" applyFont="1" applyFill="1" applyBorder="1" applyAlignment="1">
      <alignment vertical="center" wrapText="1"/>
    </xf>
    <xf numFmtId="49" fontId="37" fillId="0" borderId="1" xfId="0" applyNumberFormat="1" applyFont="1" applyBorder="1" applyAlignment="1">
      <alignment vertical="center" wrapText="1"/>
    </xf>
    <xf numFmtId="2" fontId="43" fillId="0" borderId="1" xfId="0" applyNumberFormat="1" applyFont="1" applyBorder="1" applyAlignment="1">
      <alignment horizontal="left" vertical="center" wrapText="1"/>
    </xf>
    <xf numFmtId="0" fontId="43" fillId="3" borderId="1" xfId="0" applyFont="1" applyFill="1" applyBorder="1" applyAlignment="1">
      <alignment vertical="center"/>
    </xf>
    <xf numFmtId="0" fontId="32" fillId="0" borderId="1" xfId="0" applyNumberFormat="1" applyFont="1" applyBorder="1" applyAlignment="1">
      <alignment vertical="center" wrapText="1"/>
    </xf>
    <xf numFmtId="0" fontId="32" fillId="0" borderId="7" xfId="0" applyFont="1" applyBorder="1" applyAlignment="1">
      <alignment vertical="center"/>
    </xf>
    <xf numFmtId="49" fontId="32" fillId="0" borderId="7" xfId="0" applyNumberFormat="1" applyFont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30" fillId="0" borderId="7" xfId="0" applyNumberFormat="1" applyFont="1" applyBorder="1" applyAlignment="1">
      <alignment vertical="center"/>
    </xf>
    <xf numFmtId="0" fontId="30" fillId="0" borderId="1" xfId="0" applyFont="1" applyFill="1" applyBorder="1" applyAlignment="1">
      <alignment vertical="center" wrapText="1"/>
    </xf>
    <xf numFmtId="0" fontId="38" fillId="5" borderId="3" xfId="0" applyNumberFormat="1" applyFont="1" applyFill="1" applyBorder="1" applyAlignment="1">
      <alignment horizontal="center" vertical="center" wrapText="1"/>
    </xf>
    <xf numFmtId="0" fontId="38" fillId="4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vertical="center"/>
    </xf>
    <xf numFmtId="0" fontId="3" fillId="3" borderId="1" xfId="0" applyNumberFormat="1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NumberFormat="1" applyFont="1" applyBorder="1" applyAlignment="1">
      <alignment vertical="center" wrapText="1"/>
    </xf>
    <xf numFmtId="0" fontId="12" fillId="0" borderId="1" xfId="0" applyNumberFormat="1" applyFont="1" applyBorder="1" applyAlignment="1">
      <alignment vertical="center"/>
    </xf>
    <xf numFmtId="2" fontId="3" fillId="0" borderId="3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justify" vertical="center" wrapText="1"/>
    </xf>
    <xf numFmtId="0" fontId="30" fillId="0" borderId="3" xfId="0" applyNumberFormat="1" applyFont="1" applyBorder="1" applyAlignment="1">
      <alignment vertical="center" wrapText="1"/>
    </xf>
    <xf numFmtId="49" fontId="3" fillId="3" borderId="10" xfId="1" applyNumberFormat="1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/>
    </xf>
    <xf numFmtId="0" fontId="32" fillId="0" borderId="3" xfId="0" applyFont="1" applyFill="1" applyBorder="1" applyAlignment="1">
      <alignment vertical="center" wrapText="1"/>
    </xf>
    <xf numFmtId="0" fontId="32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4" fillId="3" borderId="0" xfId="0" applyFont="1" applyFill="1" applyAlignment="1">
      <alignment vertical="center"/>
    </xf>
    <xf numFmtId="0" fontId="16" fillId="0" borderId="1" xfId="0" applyFont="1" applyBorder="1" applyAlignment="1">
      <alignment vertical="center"/>
    </xf>
    <xf numFmtId="0" fontId="44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2" fillId="0" borderId="3" xfId="0" applyNumberFormat="1" applyFont="1" applyFill="1" applyBorder="1" applyAlignment="1">
      <alignment vertical="center" wrapText="1"/>
    </xf>
    <xf numFmtId="14" fontId="26" fillId="0" borderId="1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vertical="center" wrapText="1" shrinkToFit="1"/>
    </xf>
    <xf numFmtId="0" fontId="3" fillId="0" borderId="11" xfId="0" applyNumberFormat="1" applyFont="1" applyFill="1" applyBorder="1" applyAlignment="1">
      <alignment vertical="center" wrapText="1"/>
    </xf>
    <xf numFmtId="0" fontId="30" fillId="0" borderId="3" xfId="0" applyNumberFormat="1" applyFont="1" applyFill="1" applyBorder="1" applyAlignment="1">
      <alignment horizontal="left" vertical="center" wrapText="1"/>
    </xf>
    <xf numFmtId="0" fontId="45" fillId="3" borderId="1" xfId="0" applyFont="1" applyFill="1" applyBorder="1" applyAlignment="1">
      <alignment vertical="center"/>
    </xf>
    <xf numFmtId="0" fontId="45" fillId="3" borderId="0" xfId="0" applyFont="1" applyFill="1" applyAlignment="1">
      <alignment vertical="center"/>
    </xf>
    <xf numFmtId="0" fontId="30" fillId="3" borderId="1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vertical="center" wrapText="1" shrinkToFit="1"/>
    </xf>
    <xf numFmtId="0" fontId="37" fillId="0" borderId="1" xfId="0" applyFont="1" applyBorder="1" applyAlignment="1">
      <alignment horizontal="left" vertical="center" wrapText="1"/>
    </xf>
    <xf numFmtId="0" fontId="38" fillId="5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19" fillId="0" borderId="1" xfId="0" applyNumberFormat="1" applyFont="1" applyBorder="1" applyAlignment="1">
      <alignment vertical="center" wrapText="1"/>
    </xf>
    <xf numFmtId="49" fontId="19" fillId="0" borderId="1" xfId="0" applyNumberFormat="1" applyFont="1" applyBorder="1" applyAlignment="1">
      <alignment horizontal="right" vertical="center" wrapText="1"/>
    </xf>
    <xf numFmtId="0" fontId="30" fillId="0" borderId="1" xfId="0" applyFont="1" applyBorder="1" applyAlignment="1">
      <alignment vertical="center" wrapText="1" shrinkToFit="1"/>
    </xf>
    <xf numFmtId="0" fontId="19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vertical="center"/>
    </xf>
    <xf numFmtId="0" fontId="31" fillId="3" borderId="1" xfId="0" applyFont="1" applyFill="1" applyBorder="1" applyAlignment="1">
      <alignment horizontal="center" vertical="center"/>
    </xf>
    <xf numFmtId="0" fontId="43" fillId="0" borderId="1" xfId="0" applyNumberFormat="1" applyFont="1" applyFill="1" applyBorder="1" applyAlignment="1">
      <alignment vertical="center" wrapText="1"/>
    </xf>
    <xf numFmtId="49" fontId="43" fillId="0" borderId="1" xfId="0" applyNumberFormat="1" applyFont="1" applyBorder="1" applyAlignment="1">
      <alignment horizontal="right" vertical="center"/>
    </xf>
    <xf numFmtId="0" fontId="26" fillId="0" borderId="1" xfId="0" applyFont="1" applyBorder="1" applyAlignment="1">
      <alignment vertical="center" wrapText="1"/>
    </xf>
    <xf numFmtId="49" fontId="30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vertical="center"/>
    </xf>
    <xf numFmtId="3" fontId="38" fillId="0" borderId="1" xfId="0" applyNumberFormat="1" applyFont="1" applyBorder="1" applyAlignment="1">
      <alignment horizontal="right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vertical="center"/>
    </xf>
    <xf numFmtId="0" fontId="32" fillId="0" borderId="1" xfId="0" applyNumberFormat="1" applyFont="1" applyFill="1" applyBorder="1" applyAlignment="1">
      <alignment horizontal="left" vertical="center" wrapText="1"/>
    </xf>
    <xf numFmtId="14" fontId="32" fillId="0" borderId="1" xfId="0" applyNumberFormat="1" applyFont="1" applyBorder="1" applyAlignment="1">
      <alignment horizontal="left" vertical="center"/>
    </xf>
    <xf numFmtId="0" fontId="43" fillId="0" borderId="1" xfId="0" applyNumberFormat="1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vertical="center" wrapText="1"/>
    </xf>
    <xf numFmtId="0" fontId="26" fillId="0" borderId="1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28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0" borderId="1" xfId="0" applyFont="1" applyBorder="1" applyAlignment="1" applyProtection="1">
      <alignment horizontal="left" vertical="center" wrapText="1"/>
      <protection locked="0"/>
    </xf>
    <xf numFmtId="0" fontId="23" fillId="0" borderId="0" xfId="0" applyFont="1" applyAlignment="1">
      <alignment vertical="center"/>
    </xf>
    <xf numFmtId="49" fontId="19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33" fillId="0" borderId="1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NumberFormat="1" applyFont="1" applyFill="1" applyBorder="1" applyAlignment="1">
      <alignment vertical="center" wrapText="1"/>
    </xf>
    <xf numFmtId="0" fontId="32" fillId="0" borderId="1" xfId="0" applyFont="1" applyFill="1" applyBorder="1" applyAlignment="1">
      <alignment vertical="center"/>
    </xf>
    <xf numFmtId="0" fontId="32" fillId="0" borderId="1" xfId="0" applyNumberFormat="1" applyFont="1" applyBorder="1" applyAlignment="1">
      <alignment vertical="center"/>
    </xf>
    <xf numFmtId="0" fontId="35" fillId="0" borderId="0" xfId="0" applyFont="1" applyAlignment="1">
      <alignment vertical="center"/>
    </xf>
    <xf numFmtId="0" fontId="32" fillId="0" borderId="1" xfId="0" applyFont="1" applyBorder="1" applyAlignment="1" applyProtection="1">
      <alignment vertical="center" wrapText="1" readingOrder="1"/>
      <protection locked="0"/>
    </xf>
    <xf numFmtId="0" fontId="32" fillId="0" borderId="1" xfId="0" applyFont="1" applyBorder="1" applyAlignment="1" applyProtection="1">
      <alignment horizontal="right" vertical="center" wrapText="1" readingOrder="1"/>
      <protection locked="0"/>
    </xf>
    <xf numFmtId="0" fontId="32" fillId="0" borderId="1" xfId="0" applyFont="1" applyBorder="1" applyAlignment="1">
      <alignment vertical="center"/>
    </xf>
    <xf numFmtId="0" fontId="26" fillId="0" borderId="5" xfId="0" applyFont="1" applyBorder="1" applyAlignment="1" applyProtection="1">
      <alignment vertical="center" wrapText="1" readingOrder="1"/>
      <protection locked="0"/>
    </xf>
    <xf numFmtId="0" fontId="8" fillId="0" borderId="1" xfId="0" applyFont="1" applyBorder="1" applyAlignment="1">
      <alignment vertical="center"/>
    </xf>
    <xf numFmtId="0" fontId="47" fillId="0" borderId="0" xfId="0" applyFont="1" applyAlignment="1">
      <alignment horizontal="center" vertical="center"/>
    </xf>
    <xf numFmtId="0" fontId="47" fillId="0" borderId="1" xfId="0" applyFont="1" applyBorder="1" applyAlignment="1" applyProtection="1">
      <alignment vertical="center" wrapText="1" readingOrder="1"/>
      <protection locked="0"/>
    </xf>
    <xf numFmtId="0" fontId="47" fillId="0" borderId="1" xfId="0" applyFont="1" applyBorder="1" applyAlignment="1" applyProtection="1">
      <alignment horizontal="right" vertical="center" wrapText="1" readingOrder="1"/>
      <protection locked="0"/>
    </xf>
    <xf numFmtId="0" fontId="47" fillId="0" borderId="1" xfId="0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43" fillId="0" borderId="1" xfId="0" applyFont="1" applyBorder="1" applyAlignment="1">
      <alignment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5" fillId="0" borderId="0" xfId="0" applyFont="1" applyAlignment="1">
      <alignment vertical="center"/>
    </xf>
    <xf numFmtId="49" fontId="19" fillId="0" borderId="7" xfId="0" applyNumberFormat="1" applyFont="1" applyBorder="1" applyAlignment="1" applyProtection="1">
      <alignment horizontal="center" vertical="center" wrapText="1"/>
      <protection locked="0"/>
    </xf>
    <xf numFmtId="0" fontId="35" fillId="0" borderId="1" xfId="0" applyFont="1" applyBorder="1" applyAlignment="1">
      <alignment vertical="center"/>
    </xf>
    <xf numFmtId="0" fontId="12" fillId="0" borderId="1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 shrinkToFit="1"/>
    </xf>
    <xf numFmtId="49" fontId="12" fillId="0" borderId="1" xfId="0" applyNumberFormat="1" applyFont="1" applyFill="1" applyBorder="1" applyAlignment="1">
      <alignment horizontal="left" vertical="center" wrapText="1"/>
    </xf>
    <xf numFmtId="0" fontId="21" fillId="0" borderId="0" xfId="0" applyFont="1" applyAlignment="1">
      <alignment vertical="center"/>
    </xf>
    <xf numFmtId="49" fontId="32" fillId="0" borderId="1" xfId="0" applyNumberFormat="1" applyFont="1" applyBorder="1" applyAlignment="1">
      <alignment horizontal="left" vertical="center"/>
    </xf>
    <xf numFmtId="49" fontId="3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3" fillId="0" borderId="1" xfId="0" applyFont="1" applyBorder="1" applyAlignment="1" applyProtection="1">
      <alignment vertical="center" wrapText="1" readingOrder="1"/>
      <protection locked="0"/>
    </xf>
    <xf numFmtId="0" fontId="43" fillId="0" borderId="1" xfId="0" applyFont="1" applyBorder="1" applyAlignment="1" applyProtection="1">
      <alignment horizontal="right" vertical="center" wrapText="1" readingOrder="1"/>
      <protection locked="0"/>
    </xf>
    <xf numFmtId="0" fontId="32" fillId="4" borderId="1" xfId="0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vertical="center" wrapText="1"/>
    </xf>
    <xf numFmtId="49" fontId="43" fillId="0" borderId="1" xfId="0" applyNumberFormat="1" applyFont="1" applyBorder="1" applyAlignment="1">
      <alignment horizontal="left" vertical="center" wrapText="1"/>
    </xf>
    <xf numFmtId="49" fontId="32" fillId="0" borderId="1" xfId="0" applyNumberFormat="1" applyFont="1" applyBorder="1" applyAlignment="1">
      <alignment vertical="center" wrapText="1"/>
    </xf>
    <xf numFmtId="49" fontId="32" fillId="0" borderId="1" xfId="0" applyNumberFormat="1" applyFont="1" applyBorder="1" applyAlignment="1">
      <alignment horizontal="right" vertical="center"/>
    </xf>
    <xf numFmtId="0" fontId="48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/>
    </xf>
    <xf numFmtId="0" fontId="49" fillId="0" borderId="1" xfId="0" applyNumberFormat="1" applyFont="1" applyBorder="1" applyAlignment="1">
      <alignment vertical="center" wrapText="1"/>
    </xf>
    <xf numFmtId="0" fontId="30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left" vertical="center"/>
    </xf>
    <xf numFmtId="0" fontId="46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wrapText="1" readingOrder="1"/>
      <protection locked="0"/>
    </xf>
    <xf numFmtId="0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26" fillId="0" borderId="1" xfId="0" applyNumberFormat="1" applyFont="1" applyFill="1" applyBorder="1" applyAlignment="1">
      <alignment vertical="center" wrapText="1"/>
    </xf>
    <xf numFmtId="0" fontId="44" fillId="0" borderId="0" xfId="0" applyFont="1" applyAlignment="1">
      <alignment vertical="center"/>
    </xf>
    <xf numFmtId="49" fontId="43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 applyProtection="1">
      <alignment vertical="center" wrapText="1" readingOrder="1"/>
      <protection locked="0"/>
    </xf>
    <xf numFmtId="0" fontId="3" fillId="0" borderId="1" xfId="0" applyFont="1" applyBorder="1" applyAlignment="1" applyProtection="1">
      <alignment horizontal="left" wrapText="1" readingOrder="1"/>
      <protection locked="0"/>
    </xf>
    <xf numFmtId="0" fontId="43" fillId="3" borderId="1" xfId="0" applyFont="1" applyFill="1" applyBorder="1" applyAlignment="1">
      <alignment vertical="center" wrapText="1"/>
    </xf>
    <xf numFmtId="49" fontId="43" fillId="0" borderId="1" xfId="0" applyNumberFormat="1" applyFont="1" applyBorder="1" applyAlignment="1">
      <alignment vertical="center" wrapText="1"/>
    </xf>
    <xf numFmtId="0" fontId="19" fillId="0" borderId="8" xfId="0" applyFont="1" applyBorder="1" applyAlignment="1" applyProtection="1">
      <alignment vertical="center" wrapText="1" readingOrder="1"/>
      <protection locked="0"/>
    </xf>
    <xf numFmtId="0" fontId="17" fillId="0" borderId="1" xfId="0" applyFont="1" applyBorder="1" applyAlignment="1">
      <alignment vertical="center"/>
    </xf>
    <xf numFmtId="0" fontId="26" fillId="0" borderId="1" xfId="0" applyNumberFormat="1" applyFont="1" applyBorder="1" applyAlignment="1">
      <alignment vertical="center"/>
    </xf>
    <xf numFmtId="0" fontId="3" fillId="0" borderId="1" xfId="0" applyFont="1" applyFill="1" applyBorder="1" applyAlignment="1">
      <alignment vertical="center" shrinkToFit="1"/>
    </xf>
    <xf numFmtId="0" fontId="30" fillId="0" borderId="1" xfId="0" applyNumberFormat="1" applyFont="1" applyBorder="1" applyAlignment="1">
      <alignment horizontal="left" vertical="center" wrapText="1"/>
    </xf>
    <xf numFmtId="0" fontId="32" fillId="0" borderId="1" xfId="0" applyFont="1" applyFill="1" applyBorder="1" applyAlignment="1">
      <alignment vertical="center" wrapText="1" shrinkToFit="1"/>
    </xf>
    <xf numFmtId="14" fontId="32" fillId="0" borderId="1" xfId="0" applyNumberFormat="1" applyFont="1" applyFill="1" applyBorder="1" applyAlignment="1">
      <alignment horizontal="left" vertical="center"/>
    </xf>
    <xf numFmtId="0" fontId="30" fillId="0" borderId="1" xfId="0" applyFont="1" applyFill="1" applyBorder="1" applyAlignment="1">
      <alignment vertical="center" wrapText="1" shrinkToFit="1"/>
    </xf>
    <xf numFmtId="14" fontId="30" fillId="0" borderId="1" xfId="0" applyNumberFormat="1" applyFont="1" applyFill="1" applyBorder="1" applyAlignment="1">
      <alignment horizontal="left" vertical="center"/>
    </xf>
    <xf numFmtId="0" fontId="26" fillId="0" borderId="1" xfId="0" applyNumberFormat="1" applyFont="1" applyBorder="1" applyAlignment="1">
      <alignment vertical="center" wrapText="1"/>
    </xf>
    <xf numFmtId="2" fontId="26" fillId="0" borderId="1" xfId="0" applyNumberFormat="1" applyFont="1" applyBorder="1" applyAlignment="1">
      <alignment horizontal="left" vertical="center" wrapText="1"/>
    </xf>
    <xf numFmtId="0" fontId="32" fillId="0" borderId="1" xfId="0" applyNumberFormat="1" applyFont="1" applyBorder="1" applyAlignment="1">
      <alignment horizontal="left" vertical="center" wrapText="1"/>
    </xf>
    <xf numFmtId="0" fontId="48" fillId="0" borderId="1" xfId="0" applyFont="1" applyFill="1" applyBorder="1" applyAlignment="1">
      <alignment vertical="center" wrapText="1"/>
    </xf>
    <xf numFmtId="0" fontId="3" fillId="0" borderId="9" xfId="0" applyFont="1" applyBorder="1" applyAlignment="1" applyProtection="1">
      <alignment vertical="center" wrapText="1" readingOrder="1"/>
      <protection locked="0"/>
    </xf>
    <xf numFmtId="0" fontId="3" fillId="0" borderId="4" xfId="0" applyFont="1" applyBorder="1" applyAlignment="1" applyProtection="1">
      <alignment wrapText="1" readingOrder="1"/>
      <protection locked="0"/>
    </xf>
    <xf numFmtId="0" fontId="3" fillId="0" borderId="4" xfId="0" applyFont="1" applyBorder="1" applyAlignment="1" applyProtection="1">
      <alignment horizontal="right" wrapText="1" readingOrder="1"/>
      <protection locked="0"/>
    </xf>
    <xf numFmtId="0" fontId="44" fillId="0" borderId="1" xfId="0" applyFont="1" applyBorder="1" applyAlignment="1">
      <alignment vertical="center"/>
    </xf>
    <xf numFmtId="0" fontId="26" fillId="0" borderId="1" xfId="0" applyFont="1" applyFill="1" applyBorder="1" applyAlignment="1">
      <alignment vertical="center" wrapText="1"/>
    </xf>
    <xf numFmtId="2" fontId="43" fillId="0" borderId="1" xfId="0" applyNumberFormat="1" applyFont="1" applyBorder="1" applyAlignment="1">
      <alignment vertical="center"/>
    </xf>
    <xf numFmtId="49" fontId="43" fillId="0" borderId="1" xfId="0" applyNumberFormat="1" applyFont="1" applyBorder="1" applyAlignment="1" applyProtection="1">
      <alignment horizontal="right" vertical="center" wrapText="1" readingOrder="1"/>
      <protection locked="0"/>
    </xf>
    <xf numFmtId="14" fontId="43" fillId="0" borderId="1" xfId="0" applyNumberFormat="1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vertical="center" shrinkToFit="1"/>
    </xf>
    <xf numFmtId="0" fontId="49" fillId="0" borderId="1" xfId="0" applyFont="1" applyFill="1" applyBorder="1" applyAlignment="1">
      <alignment vertical="center" wrapText="1"/>
    </xf>
    <xf numFmtId="14" fontId="30" fillId="0" borderId="1" xfId="0" applyNumberFormat="1" applyFont="1" applyBorder="1" applyAlignment="1">
      <alignment horizontal="left" vertical="center"/>
    </xf>
    <xf numFmtId="49" fontId="49" fillId="0" borderId="1" xfId="0" applyNumberFormat="1" applyFont="1" applyBorder="1" applyAlignment="1">
      <alignment vertical="center" wrapText="1"/>
    </xf>
    <xf numFmtId="0" fontId="26" fillId="0" borderId="1" xfId="0" applyFont="1" applyBorder="1" applyAlignment="1" applyProtection="1">
      <alignment wrapText="1" readingOrder="1"/>
      <protection locked="0"/>
    </xf>
    <xf numFmtId="0" fontId="3" fillId="0" borderId="1" xfId="0" applyFont="1" applyBorder="1" applyAlignment="1" applyProtection="1">
      <alignment horizontal="right" wrapText="1" readingOrder="1"/>
      <protection locked="0"/>
    </xf>
    <xf numFmtId="14" fontId="12" fillId="0" borderId="1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0" fillId="3" borderId="1" xfId="0" applyNumberFormat="1" applyFont="1" applyFill="1" applyBorder="1" applyAlignment="1">
      <alignment horizontal="left" vertical="center" wrapText="1"/>
    </xf>
    <xf numFmtId="0" fontId="3" fillId="0" borderId="12" xfId="0" applyFont="1" applyBorder="1" applyAlignment="1" applyProtection="1">
      <alignment vertical="center" wrapText="1" readingOrder="1"/>
      <protection locked="0"/>
    </xf>
    <xf numFmtId="0" fontId="3" fillId="0" borderId="13" xfId="0" applyFont="1" applyBorder="1" applyAlignment="1" applyProtection="1">
      <alignment vertical="center" wrapText="1" readingOrder="1"/>
      <protection locked="0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/>
    <xf numFmtId="0" fontId="3" fillId="4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vertical="top" wrapText="1"/>
    </xf>
    <xf numFmtId="0" fontId="3" fillId="4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3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54" fillId="3" borderId="1" xfId="0" applyFont="1" applyFill="1" applyBorder="1" applyAlignment="1">
      <alignment horizontal="center" vertical="center"/>
    </xf>
    <xf numFmtId="3" fontId="54" fillId="3" borderId="1" xfId="0" applyNumberFormat="1" applyFont="1" applyFill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/>
    </xf>
    <xf numFmtId="49" fontId="27" fillId="3" borderId="1" xfId="0" applyNumberFormat="1" applyFont="1" applyFill="1" applyBorder="1" applyAlignment="1">
      <alignment horizontal="center" vertical="center"/>
    </xf>
    <xf numFmtId="3" fontId="54" fillId="3" borderId="1" xfId="0" applyNumberFormat="1" applyFont="1" applyFill="1" applyBorder="1" applyAlignment="1">
      <alignment vertical="center"/>
    </xf>
    <xf numFmtId="3" fontId="54" fillId="3" borderId="3" xfId="0" applyNumberFormat="1" applyFont="1" applyFill="1" applyBorder="1" applyAlignment="1">
      <alignment vertical="center"/>
    </xf>
    <xf numFmtId="3" fontId="54" fillId="3" borderId="13" xfId="0" applyNumberFormat="1" applyFont="1" applyFill="1" applyBorder="1" applyAlignment="1">
      <alignment vertical="center"/>
    </xf>
    <xf numFmtId="3" fontId="55" fillId="3" borderId="1" xfId="0" applyNumberFormat="1" applyFont="1" applyFill="1" applyBorder="1" applyAlignment="1">
      <alignment horizontal="right" vertical="center"/>
    </xf>
    <xf numFmtId="3" fontId="56" fillId="3" borderId="1" xfId="0" applyNumberFormat="1" applyFont="1" applyFill="1" applyBorder="1" applyAlignment="1">
      <alignment horizontal="right" vertical="center"/>
    </xf>
    <xf numFmtId="3" fontId="57" fillId="3" borderId="1" xfId="0" applyNumberFormat="1" applyFont="1" applyFill="1" applyBorder="1" applyAlignment="1">
      <alignment vertical="center"/>
    </xf>
    <xf numFmtId="3" fontId="57" fillId="3" borderId="1" xfId="0" applyNumberFormat="1" applyFont="1" applyFill="1" applyBorder="1" applyAlignment="1">
      <alignment horizontal="right" vertical="center"/>
    </xf>
    <xf numFmtId="3" fontId="57" fillId="0" borderId="1" xfId="0" applyNumberFormat="1" applyFont="1" applyBorder="1" applyAlignment="1">
      <alignment vertical="center"/>
    </xf>
    <xf numFmtId="3" fontId="0" fillId="0" borderId="0" xfId="0" applyNumberFormat="1"/>
    <xf numFmtId="3" fontId="38" fillId="0" borderId="1" xfId="0" applyNumberFormat="1" applyFont="1" applyBorder="1" applyAlignment="1">
      <alignment vertical="center"/>
    </xf>
    <xf numFmtId="3" fontId="38" fillId="0" borderId="3" xfId="0" applyNumberFormat="1" applyFont="1" applyBorder="1" applyAlignment="1">
      <alignment vertical="center"/>
    </xf>
    <xf numFmtId="3" fontId="38" fillId="0" borderId="13" xfId="0" applyNumberFormat="1" applyFont="1" applyBorder="1" applyAlignment="1">
      <alignment vertical="center"/>
    </xf>
    <xf numFmtId="3" fontId="38" fillId="3" borderId="1" xfId="0" applyNumberFormat="1" applyFont="1" applyFill="1" applyBorder="1" applyAlignment="1">
      <alignment horizontal="right" vertical="center"/>
    </xf>
    <xf numFmtId="3" fontId="58" fillId="0" borderId="1" xfId="0" applyNumberFormat="1" applyFont="1" applyBorder="1" applyAlignment="1">
      <alignment vertical="center"/>
    </xf>
    <xf numFmtId="3" fontId="18" fillId="0" borderId="1" xfId="0" applyNumberFormat="1" applyFont="1" applyBorder="1" applyAlignment="1">
      <alignment horizontal="right" vertical="center" wrapText="1"/>
    </xf>
    <xf numFmtId="3" fontId="18" fillId="0" borderId="1" xfId="0" applyNumberFormat="1" applyFont="1" applyBorder="1"/>
    <xf numFmtId="3" fontId="3" fillId="0" borderId="1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 wrapText="1"/>
    </xf>
    <xf numFmtId="3" fontId="3" fillId="0" borderId="1" xfId="1" applyNumberFormat="1" applyFont="1" applyBorder="1" applyAlignment="1">
      <alignment horizontal="right" vertical="center"/>
    </xf>
    <xf numFmtId="3" fontId="3" fillId="0" borderId="13" xfId="0" applyNumberFormat="1" applyFont="1" applyBorder="1" applyAlignment="1">
      <alignment horizontal="right" vertical="center"/>
    </xf>
    <xf numFmtId="3" fontId="3" fillId="0" borderId="1" xfId="1" applyNumberFormat="1" applyFont="1" applyBorder="1" applyAlignment="1">
      <alignment vertical="center"/>
    </xf>
    <xf numFmtId="3" fontId="3" fillId="3" borderId="1" xfId="1" applyNumberFormat="1" applyFont="1" applyFill="1" applyBorder="1" applyAlignment="1">
      <alignment horizontal="right" vertical="center" wrapText="1"/>
    </xf>
    <xf numFmtId="0" fontId="3" fillId="0" borderId="13" xfId="0" applyFont="1" applyBorder="1"/>
    <xf numFmtId="0" fontId="46" fillId="0" borderId="1" xfId="0" applyFont="1" applyBorder="1"/>
    <xf numFmtId="0" fontId="14" fillId="0" borderId="1" xfId="0" applyFont="1" applyBorder="1"/>
    <xf numFmtId="0" fontId="46" fillId="0" borderId="0" xfId="0" applyFont="1"/>
    <xf numFmtId="165" fontId="3" fillId="0" borderId="1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vertical="center"/>
    </xf>
    <xf numFmtId="0" fontId="3" fillId="0" borderId="3" xfId="0" applyFont="1" applyBorder="1"/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/>
    <xf numFmtId="0" fontId="1" fillId="0" borderId="14" xfId="0" applyFont="1" applyBorder="1"/>
    <xf numFmtId="0" fontId="3" fillId="0" borderId="7" xfId="0" applyFont="1" applyBorder="1"/>
    <xf numFmtId="0" fontId="1" fillId="0" borderId="15" xfId="0" applyFont="1" applyBorder="1"/>
    <xf numFmtId="3" fontId="38" fillId="3" borderId="7" xfId="0" applyNumberFormat="1" applyFont="1" applyFill="1" applyBorder="1" applyAlignment="1">
      <alignment horizontal="right" vertical="center"/>
    </xf>
    <xf numFmtId="3" fontId="38" fillId="0" borderId="7" xfId="0" applyNumberFormat="1" applyFont="1" applyBorder="1" applyAlignment="1">
      <alignment vertical="center"/>
    </xf>
    <xf numFmtId="3" fontId="59" fillId="0" borderId="1" xfId="0" applyNumberFormat="1" applyFont="1" applyBorder="1"/>
    <xf numFmtId="3" fontId="59" fillId="0" borderId="1" xfId="0" applyNumberFormat="1" applyFont="1" applyBorder="1" applyAlignment="1">
      <alignment vertical="center"/>
    </xf>
    <xf numFmtId="0" fontId="59" fillId="0" borderId="1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13" xfId="0" applyFont="1" applyBorder="1"/>
    <xf numFmtId="0" fontId="46" fillId="0" borderId="3" xfId="0" applyFont="1" applyBorder="1"/>
    <xf numFmtId="0" fontId="46" fillId="0" borderId="13" xfId="0" applyFont="1" applyBorder="1"/>
    <xf numFmtId="3" fontId="3" fillId="0" borderId="1" xfId="0" applyNumberFormat="1" applyFont="1" applyBorder="1"/>
    <xf numFmtId="0" fontId="9" fillId="0" borderId="0" xfId="0" applyFont="1" applyAlignment="1">
      <alignment vertical="center"/>
    </xf>
    <xf numFmtId="1" fontId="3" fillId="0" borderId="1" xfId="1" applyNumberFormat="1" applyFont="1" applyBorder="1" applyAlignment="1">
      <alignment horizontal="right" vertical="top" wrapText="1"/>
    </xf>
    <xf numFmtId="166" fontId="3" fillId="0" borderId="1" xfId="1" applyNumberFormat="1" applyFont="1" applyBorder="1" applyAlignment="1">
      <alignment horizontal="right" vertical="top" wrapText="1"/>
    </xf>
    <xf numFmtId="3" fontId="15" fillId="0" borderId="1" xfId="0" applyNumberFormat="1" applyFont="1" applyBorder="1" applyAlignment="1">
      <alignment horizontal="right" vertical="center"/>
    </xf>
    <xf numFmtId="3" fontId="15" fillId="0" borderId="13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 wrapText="1"/>
    </xf>
    <xf numFmtId="3" fontId="3" fillId="0" borderId="4" xfId="0" applyNumberFormat="1" applyFont="1" applyBorder="1" applyAlignment="1">
      <alignment horizontal="right" vertical="center"/>
    </xf>
    <xf numFmtId="0" fontId="0" fillId="0" borderId="1" xfId="0" applyFont="1" applyBorder="1"/>
    <xf numFmtId="3" fontId="60" fillId="0" borderId="1" xfId="0" applyNumberFormat="1" applyFont="1" applyBorder="1" applyAlignment="1">
      <alignment vertical="center"/>
    </xf>
    <xf numFmtId="3" fontId="60" fillId="0" borderId="1" xfId="0" applyNumberFormat="1" applyFont="1" applyBorder="1" applyAlignment="1">
      <alignment horizontal="right" vertical="center"/>
    </xf>
    <xf numFmtId="3" fontId="60" fillId="0" borderId="3" xfId="0" applyNumberFormat="1" applyFont="1" applyBorder="1" applyAlignment="1">
      <alignment horizontal="right" vertical="center"/>
    </xf>
    <xf numFmtId="3" fontId="60" fillId="0" borderId="13" xfId="0" applyNumberFormat="1" applyFont="1" applyBorder="1" applyAlignment="1">
      <alignment horizontal="right" vertical="center"/>
    </xf>
    <xf numFmtId="3" fontId="60" fillId="3" borderId="1" xfId="0" applyNumberFormat="1" applyFont="1" applyFill="1" applyBorder="1" applyAlignment="1">
      <alignment horizontal="right" vertical="center"/>
    </xf>
    <xf numFmtId="3" fontId="60" fillId="0" borderId="1" xfId="1" applyNumberFormat="1" applyFont="1" applyBorder="1" applyAlignment="1">
      <alignment vertical="center"/>
    </xf>
    <xf numFmtId="3" fontId="60" fillId="0" borderId="1" xfId="0" applyNumberFormat="1" applyFont="1" applyBorder="1"/>
    <xf numFmtId="3" fontId="60" fillId="0" borderId="0" xfId="0" applyNumberFormat="1" applyFont="1"/>
    <xf numFmtId="0" fontId="60" fillId="0" borderId="0" xfId="0" applyFont="1"/>
    <xf numFmtId="0" fontId="60" fillId="0" borderId="1" xfId="0" applyFont="1" applyBorder="1"/>
    <xf numFmtId="0" fontId="60" fillId="0" borderId="3" xfId="0" applyFont="1" applyBorder="1"/>
    <xf numFmtId="0" fontId="60" fillId="0" borderId="13" xfId="0" applyFont="1" applyBorder="1"/>
    <xf numFmtId="3" fontId="61" fillId="0" borderId="0" xfId="0" applyNumberFormat="1" applyFont="1"/>
    <xf numFmtId="3" fontId="38" fillId="0" borderId="3" xfId="0" applyNumberFormat="1" applyFont="1" applyBorder="1" applyAlignment="1">
      <alignment horizontal="right" vertical="center"/>
    </xf>
    <xf numFmtId="3" fontId="38" fillId="0" borderId="13" xfId="0" applyNumberFormat="1" applyFont="1" applyBorder="1" applyAlignment="1">
      <alignment horizontal="right" vertical="center"/>
    </xf>
    <xf numFmtId="3" fontId="16" fillId="0" borderId="1" xfId="0" applyNumberFormat="1" applyFont="1" applyBorder="1" applyAlignment="1">
      <alignment vertical="center"/>
    </xf>
    <xf numFmtId="166" fontId="3" fillId="3" borderId="1" xfId="1" applyNumberFormat="1" applyFont="1" applyFill="1" applyBorder="1" applyAlignment="1">
      <alignment horizontal="right" vertical="top" wrapText="1"/>
    </xf>
    <xf numFmtId="3" fontId="3" fillId="3" borderId="1" xfId="1" applyNumberFormat="1" applyFont="1" applyFill="1" applyBorder="1" applyAlignment="1">
      <alignment horizontal="right" vertical="top" wrapText="1"/>
    </xf>
    <xf numFmtId="3" fontId="19" fillId="0" borderId="1" xfId="0" applyNumberFormat="1" applyFont="1" applyBorder="1" applyAlignment="1">
      <alignment horizontal="right" vertical="center"/>
    </xf>
    <xf numFmtId="0" fontId="19" fillId="0" borderId="1" xfId="0" applyFont="1" applyBorder="1"/>
    <xf numFmtId="3" fontId="19" fillId="0" borderId="3" xfId="0" applyNumberFormat="1" applyFont="1" applyBorder="1" applyAlignment="1">
      <alignment horizontal="right" vertical="center"/>
    </xf>
    <xf numFmtId="0" fontId="23" fillId="0" borderId="1" xfId="0" applyFont="1" applyBorder="1"/>
    <xf numFmtId="3" fontId="19" fillId="0" borderId="1" xfId="0" applyNumberFormat="1" applyFont="1" applyBorder="1" applyAlignment="1">
      <alignment vertical="center"/>
    </xf>
    <xf numFmtId="0" fontId="6" fillId="0" borderId="1" xfId="0" applyFont="1" applyBorder="1"/>
    <xf numFmtId="0" fontId="6" fillId="0" borderId="3" xfId="0" applyFont="1" applyBorder="1"/>
    <xf numFmtId="0" fontId="6" fillId="0" borderId="13" xfId="0" applyFont="1" applyBorder="1"/>
    <xf numFmtId="3" fontId="38" fillId="0" borderId="1" xfId="0" applyNumberFormat="1" applyFont="1" applyBorder="1"/>
    <xf numFmtId="0" fontId="38" fillId="0" borderId="1" xfId="0" applyFont="1" applyBorder="1"/>
    <xf numFmtId="0" fontId="38" fillId="0" borderId="3" xfId="0" applyFont="1" applyBorder="1"/>
    <xf numFmtId="0" fontId="38" fillId="0" borderId="13" xfId="0" applyFont="1" applyBorder="1"/>
    <xf numFmtId="3" fontId="19" fillId="3" borderId="1" xfId="1" applyNumberFormat="1" applyFont="1" applyFill="1" applyBorder="1" applyAlignment="1">
      <alignment horizontal="right" vertical="top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/>
    </xf>
    <xf numFmtId="0" fontId="30" fillId="0" borderId="0" xfId="0" applyFont="1"/>
    <xf numFmtId="3" fontId="3" fillId="0" borderId="10" xfId="0" applyNumberFormat="1" applyFont="1" applyBorder="1" applyAlignment="1">
      <alignment horizontal="right" vertical="center"/>
    </xf>
    <xf numFmtId="3" fontId="3" fillId="0" borderId="16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vertical="center"/>
    </xf>
    <xf numFmtId="0" fontId="30" fillId="0" borderId="1" xfId="0" applyFont="1" applyBorder="1"/>
    <xf numFmtId="166" fontId="27" fillId="3" borderId="1" xfId="1" applyNumberFormat="1" applyFont="1" applyFill="1" applyBorder="1" applyAlignment="1">
      <alignment horizontal="right" vertical="top" wrapText="1"/>
    </xf>
    <xf numFmtId="166" fontId="27" fillId="3" borderId="3" xfId="1" applyNumberFormat="1" applyFont="1" applyFill="1" applyBorder="1" applyAlignment="1">
      <alignment horizontal="right" vertical="top" wrapText="1"/>
    </xf>
    <xf numFmtId="0" fontId="33" fillId="0" borderId="1" xfId="0" applyFont="1" applyBorder="1"/>
    <xf numFmtId="0" fontId="45" fillId="0" borderId="1" xfId="0" applyFont="1" applyBorder="1"/>
    <xf numFmtId="0" fontId="45" fillId="0" borderId="13" xfId="0" applyFont="1" applyBorder="1"/>
    <xf numFmtId="0" fontId="33" fillId="0" borderId="0" xfId="0" applyFont="1"/>
    <xf numFmtId="0" fontId="18" fillId="0" borderId="1" xfId="0" applyFont="1" applyBorder="1" applyAlignment="1">
      <alignment vertical="center"/>
    </xf>
    <xf numFmtId="0" fontId="18" fillId="0" borderId="1" xfId="0" applyFont="1" applyBorder="1"/>
    <xf numFmtId="3" fontId="18" fillId="0" borderId="1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13" xfId="0" applyNumberFormat="1" applyFont="1" applyBorder="1" applyAlignment="1">
      <alignment horizontal="right" vertical="center"/>
    </xf>
    <xf numFmtId="0" fontId="19" fillId="0" borderId="1" xfId="0" applyFont="1" applyBorder="1" applyAlignment="1" applyProtection="1">
      <alignment vertical="center" wrapText="1"/>
      <protection locked="0"/>
    </xf>
    <xf numFmtId="3" fontId="19" fillId="0" borderId="13" xfId="0" applyNumberFormat="1" applyFont="1" applyBorder="1" applyAlignment="1">
      <alignment horizontal="right" vertical="center"/>
    </xf>
    <xf numFmtId="3" fontId="19" fillId="0" borderId="1" xfId="1" applyNumberFormat="1" applyFont="1" applyBorder="1" applyAlignment="1">
      <alignment vertical="center"/>
    </xf>
    <xf numFmtId="0" fontId="45" fillId="0" borderId="3" xfId="0" applyFont="1" applyBorder="1"/>
    <xf numFmtId="3" fontId="16" fillId="0" borderId="1" xfId="0" applyNumberFormat="1" applyFont="1" applyBorder="1"/>
    <xf numFmtId="0" fontId="33" fillId="0" borderId="3" xfId="0" applyFont="1" applyBorder="1"/>
    <xf numFmtId="0" fontId="33" fillId="0" borderId="13" xfId="0" applyFont="1" applyBorder="1"/>
    <xf numFmtId="3" fontId="3" fillId="0" borderId="1" xfId="0" applyNumberFormat="1" applyFont="1" applyBorder="1" applyAlignment="1"/>
    <xf numFmtId="0" fontId="3" fillId="0" borderId="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3" fontId="30" fillId="0" borderId="1" xfId="0" applyNumberFormat="1" applyFont="1" applyBorder="1" applyAlignment="1">
      <alignment horizontal="right" vertical="center" wrapText="1"/>
    </xf>
    <xf numFmtId="3" fontId="30" fillId="0" borderId="1" xfId="0" applyNumberFormat="1" applyFont="1" applyBorder="1" applyAlignment="1">
      <alignment horizontal="right" vertical="center"/>
    </xf>
    <xf numFmtId="0" fontId="3" fillId="0" borderId="2" xfId="0" applyNumberFormat="1" applyFont="1" applyFill="1" applyBorder="1" applyAlignment="1">
      <alignment vertical="center" wrapText="1"/>
    </xf>
    <xf numFmtId="0" fontId="19" fillId="0" borderId="4" xfId="0" applyNumberFormat="1" applyFont="1" applyBorder="1" applyAlignment="1">
      <alignment vertical="center" wrapText="1"/>
    </xf>
    <xf numFmtId="0" fontId="6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wrapText="1"/>
      <protection locked="0"/>
    </xf>
    <xf numFmtId="3" fontId="3" fillId="3" borderId="1" xfId="1" applyNumberFormat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vertical="center"/>
    </xf>
    <xf numFmtId="3" fontId="3" fillId="0" borderId="3" xfId="0" applyNumberFormat="1" applyFont="1" applyBorder="1"/>
    <xf numFmtId="0" fontId="3" fillId="0" borderId="1" xfId="0" applyFont="1" applyBorder="1" applyAlignment="1">
      <alignment horizontal="right" vertical="center"/>
    </xf>
    <xf numFmtId="49" fontId="3" fillId="3" borderId="4" xfId="1" applyNumberFormat="1" applyFont="1" applyFill="1" applyBorder="1" applyAlignment="1">
      <alignment horizontal="left" vertical="top" wrapText="1"/>
    </xf>
    <xf numFmtId="3" fontId="19" fillId="3" borderId="1" xfId="1" applyNumberFormat="1" applyFont="1" applyFill="1" applyBorder="1" applyAlignment="1">
      <alignment horizontal="right" vertical="center" wrapText="1"/>
    </xf>
    <xf numFmtId="3" fontId="19" fillId="0" borderId="1" xfId="0" applyNumberFormat="1" applyFont="1" applyBorder="1" applyAlignment="1" applyProtection="1">
      <alignment vertical="center" wrapText="1" readingOrder="1"/>
      <protection locked="0"/>
    </xf>
    <xf numFmtId="3" fontId="30" fillId="0" borderId="3" xfId="0" applyNumberFormat="1" applyFont="1" applyBorder="1" applyAlignment="1">
      <alignment horizontal="right" vertical="center"/>
    </xf>
    <xf numFmtId="3" fontId="19" fillId="0" borderId="13" xfId="0" applyNumberFormat="1" applyFont="1" applyBorder="1" applyAlignment="1" applyProtection="1">
      <alignment vertical="center" wrapText="1" readingOrder="1"/>
      <protection locked="0"/>
    </xf>
    <xf numFmtId="3" fontId="3" fillId="0" borderId="13" xfId="0" applyNumberFormat="1" applyFont="1" applyBorder="1" applyAlignment="1" applyProtection="1">
      <alignment vertical="center" wrapText="1" readingOrder="1"/>
      <protection locked="0"/>
    </xf>
    <xf numFmtId="0" fontId="3" fillId="0" borderId="1" xfId="0" applyFont="1" applyBorder="1" applyAlignment="1" applyProtection="1">
      <alignment horizontal="right" vertical="center" wrapText="1"/>
      <protection locked="0"/>
    </xf>
    <xf numFmtId="0" fontId="19" fillId="0" borderId="1" xfId="0" applyFont="1" applyBorder="1" applyAlignment="1" applyProtection="1">
      <alignment horizontal="right" vertical="center" wrapText="1"/>
      <protection locked="0"/>
    </xf>
    <xf numFmtId="3" fontId="47" fillId="0" borderId="7" xfId="0" applyNumberFormat="1" applyFont="1" applyBorder="1" applyAlignment="1">
      <alignment vertical="center"/>
    </xf>
    <xf numFmtId="0" fontId="63" fillId="0" borderId="7" xfId="0" applyFont="1" applyBorder="1"/>
    <xf numFmtId="0" fontId="47" fillId="0" borderId="7" xfId="0" applyFont="1" applyBorder="1"/>
    <xf numFmtId="3" fontId="47" fillId="0" borderId="1" xfId="0" applyNumberFormat="1" applyFont="1" applyBorder="1" applyAlignment="1">
      <alignment horizontal="right" vertical="center"/>
    </xf>
    <xf numFmtId="0" fontId="47" fillId="0" borderId="1" xfId="0" applyFont="1" applyBorder="1"/>
    <xf numFmtId="3" fontId="47" fillId="0" borderId="3" xfId="0" applyNumberFormat="1" applyFont="1" applyBorder="1" applyAlignment="1">
      <alignment horizontal="right" vertical="center"/>
    </xf>
    <xf numFmtId="0" fontId="63" fillId="0" borderId="1" xfId="0" applyFont="1" applyBorder="1"/>
    <xf numFmtId="3" fontId="47" fillId="0" borderId="1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/>
    </xf>
    <xf numFmtId="3" fontId="3" fillId="0" borderId="14" xfId="0" applyNumberFormat="1" applyFont="1" applyBorder="1" applyAlignment="1">
      <alignment horizontal="right" vertical="center"/>
    </xf>
    <xf numFmtId="3" fontId="3" fillId="0" borderId="15" xfId="0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vertical="center"/>
    </xf>
    <xf numFmtId="3" fontId="64" fillId="0" borderId="1" xfId="0" applyNumberFormat="1" applyFont="1" applyBorder="1"/>
    <xf numFmtId="0" fontId="19" fillId="0" borderId="2" xfId="0" applyFont="1" applyFill="1" applyBorder="1" applyAlignment="1">
      <alignment vertical="center"/>
    </xf>
    <xf numFmtId="0" fontId="17" fillId="0" borderId="1" xfId="0" applyFont="1" applyBorder="1"/>
    <xf numFmtId="0" fontId="16" fillId="0" borderId="1" xfId="0" applyFont="1" applyBorder="1"/>
    <xf numFmtId="0" fontId="19" fillId="0" borderId="7" xfId="0" applyFont="1" applyBorder="1" applyAlignment="1" applyProtection="1">
      <alignment vertical="center" wrapText="1"/>
      <protection locked="0"/>
    </xf>
    <xf numFmtId="3" fontId="19" fillId="0" borderId="1" xfId="0" applyNumberFormat="1" applyFont="1" applyBorder="1" applyAlignment="1">
      <alignment horizontal="right" vertical="center" wrapText="1"/>
    </xf>
    <xf numFmtId="3" fontId="19" fillId="0" borderId="1" xfId="1" applyNumberFormat="1" applyFont="1" applyBorder="1" applyAlignment="1">
      <alignment horizontal="right" vertical="center"/>
    </xf>
    <xf numFmtId="2" fontId="19" fillId="0" borderId="3" xfId="0" applyNumberFormat="1" applyFont="1" applyBorder="1" applyAlignment="1">
      <alignment horizontal="left" vertical="center" wrapText="1"/>
    </xf>
    <xf numFmtId="3" fontId="40" fillId="0" borderId="1" xfId="0" applyNumberFormat="1" applyFont="1" applyBorder="1" applyAlignment="1">
      <alignment horizontal="right" vertical="center" wrapText="1"/>
    </xf>
    <xf numFmtId="3" fontId="0" fillId="0" borderId="1" xfId="0" applyNumberFormat="1" applyFont="1" applyBorder="1" applyAlignment="1">
      <alignment horizontal="right" vertical="center"/>
    </xf>
    <xf numFmtId="3" fontId="0" fillId="0" borderId="3" xfId="0" applyNumberFormat="1" applyFont="1" applyBorder="1" applyAlignment="1">
      <alignment horizontal="right" vertical="center"/>
    </xf>
    <xf numFmtId="0" fontId="15" fillId="0" borderId="1" xfId="0" applyFont="1" applyBorder="1"/>
    <xf numFmtId="3" fontId="3" fillId="0" borderId="1" xfId="1" applyNumberFormat="1" applyFont="1" applyBorder="1" applyAlignment="1">
      <alignment vertical="center" wrapText="1"/>
    </xf>
    <xf numFmtId="0" fontId="47" fillId="0" borderId="1" xfId="0" applyFont="1" applyBorder="1" applyAlignment="1">
      <alignment horizontal="center" vertical="center" wrapText="1"/>
    </xf>
    <xf numFmtId="3" fontId="47" fillId="0" borderId="1" xfId="1" applyNumberFormat="1" applyFont="1" applyBorder="1" applyAlignment="1">
      <alignment horizontal="right" vertical="center" wrapText="1"/>
    </xf>
    <xf numFmtId="3" fontId="47" fillId="0" borderId="1" xfId="1" applyNumberFormat="1" applyFont="1" applyBorder="1" applyAlignment="1">
      <alignment horizontal="right" vertical="center"/>
    </xf>
    <xf numFmtId="3" fontId="47" fillId="0" borderId="1" xfId="1" applyNumberFormat="1" applyFont="1" applyBorder="1" applyAlignment="1">
      <alignment vertical="center"/>
    </xf>
    <xf numFmtId="0" fontId="32" fillId="0" borderId="1" xfId="0" applyFont="1" applyBorder="1"/>
    <xf numFmtId="0" fontId="64" fillId="0" borderId="1" xfId="0" applyFont="1" applyBorder="1"/>
    <xf numFmtId="0" fontId="35" fillId="0" borderId="1" xfId="0" applyFont="1" applyBorder="1"/>
    <xf numFmtId="0" fontId="35" fillId="0" borderId="13" xfId="0" applyFont="1" applyBorder="1"/>
    <xf numFmtId="0" fontId="19" fillId="0" borderId="1" xfId="0" applyNumberFormat="1" applyFont="1" applyBorder="1" applyAlignment="1">
      <alignment horizontal="left" vertical="center" wrapText="1"/>
    </xf>
    <xf numFmtId="3" fontId="65" fillId="0" borderId="1" xfId="0" applyNumberFormat="1" applyFont="1" applyBorder="1"/>
    <xf numFmtId="3" fontId="3" fillId="0" borderId="1" xfId="0" applyNumberFormat="1" applyFont="1" applyBorder="1" applyAlignment="1" applyProtection="1">
      <alignment vertical="center" wrapText="1" readingOrder="1"/>
      <protection locked="0"/>
    </xf>
    <xf numFmtId="0" fontId="3" fillId="0" borderId="1" xfId="0" applyFont="1" applyBorder="1" applyAlignment="1"/>
    <xf numFmtId="3" fontId="30" fillId="0" borderId="1" xfId="1" applyNumberFormat="1" applyFont="1" applyBorder="1" applyAlignment="1">
      <alignment horizontal="right" vertical="center" wrapText="1"/>
    </xf>
    <xf numFmtId="3" fontId="30" fillId="0" borderId="1" xfId="1" applyNumberFormat="1" applyFont="1" applyBorder="1" applyAlignment="1">
      <alignment horizontal="right" vertical="center"/>
    </xf>
    <xf numFmtId="3" fontId="30" fillId="0" borderId="13" xfId="0" applyNumberFormat="1" applyFont="1" applyBorder="1" applyAlignment="1">
      <alignment horizontal="right" vertical="center"/>
    </xf>
    <xf numFmtId="167" fontId="3" fillId="0" borderId="1" xfId="1" applyNumberFormat="1" applyFont="1" applyFill="1" applyBorder="1" applyAlignment="1">
      <alignment horizontal="right" vertical="center" wrapText="1"/>
    </xf>
    <xf numFmtId="3" fontId="3" fillId="0" borderId="13" xfId="1" applyNumberFormat="1" applyFont="1" applyBorder="1" applyAlignment="1">
      <alignment horizontal="right" vertical="center"/>
    </xf>
    <xf numFmtId="0" fontId="3" fillId="0" borderId="4" xfId="0" applyFont="1" applyBorder="1" applyAlignment="1" applyProtection="1">
      <alignment wrapText="1"/>
      <protection locked="0"/>
    </xf>
    <xf numFmtId="3" fontId="62" fillId="0" borderId="1" xfId="0" applyNumberFormat="1" applyFont="1" applyBorder="1"/>
    <xf numFmtId="0" fontId="66" fillId="0" borderId="1" xfId="0" applyFont="1" applyBorder="1" applyAlignment="1" applyProtection="1">
      <alignment vertical="center" wrapText="1" readingOrder="1"/>
      <protection locked="0"/>
    </xf>
    <xf numFmtId="3" fontId="3" fillId="0" borderId="1" xfId="1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vertical="center"/>
    </xf>
    <xf numFmtId="3" fontId="62" fillId="0" borderId="3" xfId="0" applyNumberFormat="1" applyFont="1" applyBorder="1"/>
    <xf numFmtId="0" fontId="67" fillId="0" borderId="0" xfId="0" applyFont="1"/>
    <xf numFmtId="0" fontId="27" fillId="0" borderId="4" xfId="0" applyFont="1" applyBorder="1" applyAlignment="1" applyProtection="1">
      <alignment vertical="center" wrapText="1" readingOrder="1"/>
      <protection locked="0"/>
    </xf>
    <xf numFmtId="0" fontId="1" fillId="0" borderId="4" xfId="0" applyFont="1" applyBorder="1"/>
    <xf numFmtId="0" fontId="3" fillId="0" borderId="4" xfId="0" applyFont="1" applyBorder="1" applyAlignment="1" applyProtection="1">
      <alignment vertical="center" wrapText="1"/>
      <protection locked="0"/>
    </xf>
    <xf numFmtId="3" fontId="3" fillId="0" borderId="4" xfId="1" applyNumberFormat="1" applyFont="1" applyBorder="1" applyAlignment="1">
      <alignment vertical="center"/>
    </xf>
    <xf numFmtId="0" fontId="62" fillId="0" borderId="1" xfId="0" applyFont="1" applyBorder="1"/>
    <xf numFmtId="0" fontId="62" fillId="0" borderId="3" xfId="0" applyFont="1" applyBorder="1"/>
    <xf numFmtId="3" fontId="62" fillId="0" borderId="13" xfId="0" applyNumberFormat="1" applyFont="1" applyBorder="1"/>
    <xf numFmtId="0" fontId="65" fillId="0" borderId="0" xfId="0" applyFont="1" applyBorder="1"/>
    <xf numFmtId="0" fontId="68" fillId="0" borderId="0" xfId="0" applyNumberFormat="1" applyFont="1" applyFill="1" applyBorder="1" applyAlignment="1">
      <alignment vertical="center" wrapText="1"/>
    </xf>
  </cellXfs>
  <cellStyles count="3">
    <cellStyle name="Comma" xfId="1" builtinId="3"/>
    <cellStyle name="Comma_Sheet1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6"/>
  <sheetViews>
    <sheetView tabSelected="1" zoomScale="90" workbookViewId="0">
      <selection activeCell="S376" sqref="S376"/>
    </sheetView>
  </sheetViews>
  <sheetFormatPr defaultRowHeight="15.75" x14ac:dyDescent="0.25"/>
  <cols>
    <col min="1" max="1" width="4.75" style="292" customWidth="1"/>
    <col min="2" max="2" width="27.5" customWidth="1"/>
    <col min="3" max="3" width="5.5" style="292" customWidth="1"/>
    <col min="4" max="4" width="6.375" style="292" customWidth="1"/>
    <col min="5" max="5" width="4.875" style="292" customWidth="1"/>
    <col min="6" max="6" width="5.875" style="292" customWidth="1"/>
    <col min="7" max="7" width="5.125" style="292" customWidth="1"/>
    <col min="8" max="8" width="6.5" style="292" customWidth="1"/>
    <col min="9" max="9" width="4.375" style="292" customWidth="1"/>
    <col min="10" max="10" width="5.875" style="292" customWidth="1"/>
    <col min="11" max="11" width="4.125" style="292" customWidth="1"/>
    <col min="12" max="12" width="6" style="292" customWidth="1"/>
    <col min="13" max="13" width="5.5" style="292" customWidth="1"/>
    <col min="14" max="14" width="6.375" style="292" customWidth="1"/>
    <col min="15" max="15" width="5.125" style="292" customWidth="1"/>
    <col min="16" max="16" width="6.125" style="292" customWidth="1"/>
    <col min="17" max="17" width="5.625" style="292" customWidth="1"/>
    <col min="18" max="18" width="6.125" style="292" customWidth="1"/>
    <col min="19" max="19" width="11" style="292" customWidth="1"/>
    <col min="20" max="20" width="11.25" style="292" customWidth="1"/>
    <col min="21" max="21" width="7.875" style="292" customWidth="1"/>
    <col min="22" max="22" width="9.875" style="292" bestFit="1" customWidth="1"/>
    <col min="23" max="23" width="11.125" bestFit="1" customWidth="1"/>
    <col min="257" max="257" width="4.75" customWidth="1"/>
    <col min="258" max="258" width="27.5" customWidth="1"/>
    <col min="259" max="259" width="5.5" customWidth="1"/>
    <col min="260" max="260" width="6.375" customWidth="1"/>
    <col min="261" max="261" width="4.875" customWidth="1"/>
    <col min="262" max="262" width="5.875" customWidth="1"/>
    <col min="263" max="263" width="5.125" customWidth="1"/>
    <col min="264" max="264" width="6.5" customWidth="1"/>
    <col min="265" max="265" width="4.375" customWidth="1"/>
    <col min="266" max="266" width="5.875" customWidth="1"/>
    <col min="267" max="267" width="4.125" customWidth="1"/>
    <col min="268" max="268" width="6" customWidth="1"/>
    <col min="269" max="269" width="5.5" customWidth="1"/>
    <col min="270" max="270" width="6.375" customWidth="1"/>
    <col min="271" max="271" width="5.125" customWidth="1"/>
    <col min="272" max="272" width="6.125" customWidth="1"/>
    <col min="273" max="273" width="5.625" customWidth="1"/>
    <col min="274" max="274" width="6.125" customWidth="1"/>
    <col min="275" max="275" width="11" customWidth="1"/>
    <col min="276" max="276" width="11.25" customWidth="1"/>
    <col min="277" max="277" width="7.875" customWidth="1"/>
    <col min="278" max="278" width="9.875" bestFit="1" customWidth="1"/>
    <col min="279" max="279" width="11.125" bestFit="1" customWidth="1"/>
    <col min="513" max="513" width="4.75" customWidth="1"/>
    <col min="514" max="514" width="27.5" customWidth="1"/>
    <col min="515" max="515" width="5.5" customWidth="1"/>
    <col min="516" max="516" width="6.375" customWidth="1"/>
    <col min="517" max="517" width="4.875" customWidth="1"/>
    <col min="518" max="518" width="5.875" customWidth="1"/>
    <col min="519" max="519" width="5.125" customWidth="1"/>
    <col min="520" max="520" width="6.5" customWidth="1"/>
    <col min="521" max="521" width="4.375" customWidth="1"/>
    <col min="522" max="522" width="5.875" customWidth="1"/>
    <col min="523" max="523" width="4.125" customWidth="1"/>
    <col min="524" max="524" width="6" customWidth="1"/>
    <col min="525" max="525" width="5.5" customWidth="1"/>
    <col min="526" max="526" width="6.375" customWidth="1"/>
    <col min="527" max="527" width="5.125" customWidth="1"/>
    <col min="528" max="528" width="6.125" customWidth="1"/>
    <col min="529" max="529" width="5.625" customWidth="1"/>
    <col min="530" max="530" width="6.125" customWidth="1"/>
    <col min="531" max="531" width="11" customWidth="1"/>
    <col min="532" max="532" width="11.25" customWidth="1"/>
    <col min="533" max="533" width="7.875" customWidth="1"/>
    <col min="534" max="534" width="9.875" bestFit="1" customWidth="1"/>
    <col min="535" max="535" width="11.125" bestFit="1" customWidth="1"/>
    <col min="769" max="769" width="4.75" customWidth="1"/>
    <col min="770" max="770" width="27.5" customWidth="1"/>
    <col min="771" max="771" width="5.5" customWidth="1"/>
    <col min="772" max="772" width="6.375" customWidth="1"/>
    <col min="773" max="773" width="4.875" customWidth="1"/>
    <col min="774" max="774" width="5.875" customWidth="1"/>
    <col min="775" max="775" width="5.125" customWidth="1"/>
    <col min="776" max="776" width="6.5" customWidth="1"/>
    <col min="777" max="777" width="4.375" customWidth="1"/>
    <col min="778" max="778" width="5.875" customWidth="1"/>
    <col min="779" max="779" width="4.125" customWidth="1"/>
    <col min="780" max="780" width="6" customWidth="1"/>
    <col min="781" max="781" width="5.5" customWidth="1"/>
    <col min="782" max="782" width="6.375" customWidth="1"/>
    <col min="783" max="783" width="5.125" customWidth="1"/>
    <col min="784" max="784" width="6.125" customWidth="1"/>
    <col min="785" max="785" width="5.625" customWidth="1"/>
    <col min="786" max="786" width="6.125" customWidth="1"/>
    <col min="787" max="787" width="11" customWidth="1"/>
    <col min="788" max="788" width="11.25" customWidth="1"/>
    <col min="789" max="789" width="7.875" customWidth="1"/>
    <col min="790" max="790" width="9.875" bestFit="1" customWidth="1"/>
    <col min="791" max="791" width="11.125" bestFit="1" customWidth="1"/>
    <col min="1025" max="1025" width="4.75" customWidth="1"/>
    <col min="1026" max="1026" width="27.5" customWidth="1"/>
    <col min="1027" max="1027" width="5.5" customWidth="1"/>
    <col min="1028" max="1028" width="6.375" customWidth="1"/>
    <col min="1029" max="1029" width="4.875" customWidth="1"/>
    <col min="1030" max="1030" width="5.875" customWidth="1"/>
    <col min="1031" max="1031" width="5.125" customWidth="1"/>
    <col min="1032" max="1032" width="6.5" customWidth="1"/>
    <col min="1033" max="1033" width="4.375" customWidth="1"/>
    <col min="1034" max="1034" width="5.875" customWidth="1"/>
    <col min="1035" max="1035" width="4.125" customWidth="1"/>
    <col min="1036" max="1036" width="6" customWidth="1"/>
    <col min="1037" max="1037" width="5.5" customWidth="1"/>
    <col min="1038" max="1038" width="6.375" customWidth="1"/>
    <col min="1039" max="1039" width="5.125" customWidth="1"/>
    <col min="1040" max="1040" width="6.125" customWidth="1"/>
    <col min="1041" max="1041" width="5.625" customWidth="1"/>
    <col min="1042" max="1042" width="6.125" customWidth="1"/>
    <col min="1043" max="1043" width="11" customWidth="1"/>
    <col min="1044" max="1044" width="11.25" customWidth="1"/>
    <col min="1045" max="1045" width="7.875" customWidth="1"/>
    <col min="1046" max="1046" width="9.875" bestFit="1" customWidth="1"/>
    <col min="1047" max="1047" width="11.125" bestFit="1" customWidth="1"/>
    <col min="1281" max="1281" width="4.75" customWidth="1"/>
    <col min="1282" max="1282" width="27.5" customWidth="1"/>
    <col min="1283" max="1283" width="5.5" customWidth="1"/>
    <col min="1284" max="1284" width="6.375" customWidth="1"/>
    <col min="1285" max="1285" width="4.875" customWidth="1"/>
    <col min="1286" max="1286" width="5.875" customWidth="1"/>
    <col min="1287" max="1287" width="5.125" customWidth="1"/>
    <col min="1288" max="1288" width="6.5" customWidth="1"/>
    <col min="1289" max="1289" width="4.375" customWidth="1"/>
    <col min="1290" max="1290" width="5.875" customWidth="1"/>
    <col min="1291" max="1291" width="4.125" customWidth="1"/>
    <col min="1292" max="1292" width="6" customWidth="1"/>
    <col min="1293" max="1293" width="5.5" customWidth="1"/>
    <col min="1294" max="1294" width="6.375" customWidth="1"/>
    <col min="1295" max="1295" width="5.125" customWidth="1"/>
    <col min="1296" max="1296" width="6.125" customWidth="1"/>
    <col min="1297" max="1297" width="5.625" customWidth="1"/>
    <col min="1298" max="1298" width="6.125" customWidth="1"/>
    <col min="1299" max="1299" width="11" customWidth="1"/>
    <col min="1300" max="1300" width="11.25" customWidth="1"/>
    <col min="1301" max="1301" width="7.875" customWidth="1"/>
    <col min="1302" max="1302" width="9.875" bestFit="1" customWidth="1"/>
    <col min="1303" max="1303" width="11.125" bestFit="1" customWidth="1"/>
    <col min="1537" max="1537" width="4.75" customWidth="1"/>
    <col min="1538" max="1538" width="27.5" customWidth="1"/>
    <col min="1539" max="1539" width="5.5" customWidth="1"/>
    <col min="1540" max="1540" width="6.375" customWidth="1"/>
    <col min="1541" max="1541" width="4.875" customWidth="1"/>
    <col min="1542" max="1542" width="5.875" customWidth="1"/>
    <col min="1543" max="1543" width="5.125" customWidth="1"/>
    <col min="1544" max="1544" width="6.5" customWidth="1"/>
    <col min="1545" max="1545" width="4.375" customWidth="1"/>
    <col min="1546" max="1546" width="5.875" customWidth="1"/>
    <col min="1547" max="1547" width="4.125" customWidth="1"/>
    <col min="1548" max="1548" width="6" customWidth="1"/>
    <col min="1549" max="1549" width="5.5" customWidth="1"/>
    <col min="1550" max="1550" width="6.375" customWidth="1"/>
    <col min="1551" max="1551" width="5.125" customWidth="1"/>
    <col min="1552" max="1552" width="6.125" customWidth="1"/>
    <col min="1553" max="1553" width="5.625" customWidth="1"/>
    <col min="1554" max="1554" width="6.125" customWidth="1"/>
    <col min="1555" max="1555" width="11" customWidth="1"/>
    <col min="1556" max="1556" width="11.25" customWidth="1"/>
    <col min="1557" max="1557" width="7.875" customWidth="1"/>
    <col min="1558" max="1558" width="9.875" bestFit="1" customWidth="1"/>
    <col min="1559" max="1559" width="11.125" bestFit="1" customWidth="1"/>
    <col min="1793" max="1793" width="4.75" customWidth="1"/>
    <col min="1794" max="1794" width="27.5" customWidth="1"/>
    <col min="1795" max="1795" width="5.5" customWidth="1"/>
    <col min="1796" max="1796" width="6.375" customWidth="1"/>
    <col min="1797" max="1797" width="4.875" customWidth="1"/>
    <col min="1798" max="1798" width="5.875" customWidth="1"/>
    <col min="1799" max="1799" width="5.125" customWidth="1"/>
    <col min="1800" max="1800" width="6.5" customWidth="1"/>
    <col min="1801" max="1801" width="4.375" customWidth="1"/>
    <col min="1802" max="1802" width="5.875" customWidth="1"/>
    <col min="1803" max="1803" width="4.125" customWidth="1"/>
    <col min="1804" max="1804" width="6" customWidth="1"/>
    <col min="1805" max="1805" width="5.5" customWidth="1"/>
    <col min="1806" max="1806" width="6.375" customWidth="1"/>
    <col min="1807" max="1807" width="5.125" customWidth="1"/>
    <col min="1808" max="1808" width="6.125" customWidth="1"/>
    <col min="1809" max="1809" width="5.625" customWidth="1"/>
    <col min="1810" max="1810" width="6.125" customWidth="1"/>
    <col min="1811" max="1811" width="11" customWidth="1"/>
    <col min="1812" max="1812" width="11.25" customWidth="1"/>
    <col min="1813" max="1813" width="7.875" customWidth="1"/>
    <col min="1814" max="1814" width="9.875" bestFit="1" customWidth="1"/>
    <col min="1815" max="1815" width="11.125" bestFit="1" customWidth="1"/>
    <col min="2049" max="2049" width="4.75" customWidth="1"/>
    <col min="2050" max="2050" width="27.5" customWidth="1"/>
    <col min="2051" max="2051" width="5.5" customWidth="1"/>
    <col min="2052" max="2052" width="6.375" customWidth="1"/>
    <col min="2053" max="2053" width="4.875" customWidth="1"/>
    <col min="2054" max="2054" width="5.875" customWidth="1"/>
    <col min="2055" max="2055" width="5.125" customWidth="1"/>
    <col min="2056" max="2056" width="6.5" customWidth="1"/>
    <col min="2057" max="2057" width="4.375" customWidth="1"/>
    <col min="2058" max="2058" width="5.875" customWidth="1"/>
    <col min="2059" max="2059" width="4.125" customWidth="1"/>
    <col min="2060" max="2060" width="6" customWidth="1"/>
    <col min="2061" max="2061" width="5.5" customWidth="1"/>
    <col min="2062" max="2062" width="6.375" customWidth="1"/>
    <col min="2063" max="2063" width="5.125" customWidth="1"/>
    <col min="2064" max="2064" width="6.125" customWidth="1"/>
    <col min="2065" max="2065" width="5.625" customWidth="1"/>
    <col min="2066" max="2066" width="6.125" customWidth="1"/>
    <col min="2067" max="2067" width="11" customWidth="1"/>
    <col min="2068" max="2068" width="11.25" customWidth="1"/>
    <col min="2069" max="2069" width="7.875" customWidth="1"/>
    <col min="2070" max="2070" width="9.875" bestFit="1" customWidth="1"/>
    <col min="2071" max="2071" width="11.125" bestFit="1" customWidth="1"/>
    <col min="2305" max="2305" width="4.75" customWidth="1"/>
    <col min="2306" max="2306" width="27.5" customWidth="1"/>
    <col min="2307" max="2307" width="5.5" customWidth="1"/>
    <col min="2308" max="2308" width="6.375" customWidth="1"/>
    <col min="2309" max="2309" width="4.875" customWidth="1"/>
    <col min="2310" max="2310" width="5.875" customWidth="1"/>
    <col min="2311" max="2311" width="5.125" customWidth="1"/>
    <col min="2312" max="2312" width="6.5" customWidth="1"/>
    <col min="2313" max="2313" width="4.375" customWidth="1"/>
    <col min="2314" max="2314" width="5.875" customWidth="1"/>
    <col min="2315" max="2315" width="4.125" customWidth="1"/>
    <col min="2316" max="2316" width="6" customWidth="1"/>
    <col min="2317" max="2317" width="5.5" customWidth="1"/>
    <col min="2318" max="2318" width="6.375" customWidth="1"/>
    <col min="2319" max="2319" width="5.125" customWidth="1"/>
    <col min="2320" max="2320" width="6.125" customWidth="1"/>
    <col min="2321" max="2321" width="5.625" customWidth="1"/>
    <col min="2322" max="2322" width="6.125" customWidth="1"/>
    <col min="2323" max="2323" width="11" customWidth="1"/>
    <col min="2324" max="2324" width="11.25" customWidth="1"/>
    <col min="2325" max="2325" width="7.875" customWidth="1"/>
    <col min="2326" max="2326" width="9.875" bestFit="1" customWidth="1"/>
    <col min="2327" max="2327" width="11.125" bestFit="1" customWidth="1"/>
    <col min="2561" max="2561" width="4.75" customWidth="1"/>
    <col min="2562" max="2562" width="27.5" customWidth="1"/>
    <col min="2563" max="2563" width="5.5" customWidth="1"/>
    <col min="2564" max="2564" width="6.375" customWidth="1"/>
    <col min="2565" max="2565" width="4.875" customWidth="1"/>
    <col min="2566" max="2566" width="5.875" customWidth="1"/>
    <col min="2567" max="2567" width="5.125" customWidth="1"/>
    <col min="2568" max="2568" width="6.5" customWidth="1"/>
    <col min="2569" max="2569" width="4.375" customWidth="1"/>
    <col min="2570" max="2570" width="5.875" customWidth="1"/>
    <col min="2571" max="2571" width="4.125" customWidth="1"/>
    <col min="2572" max="2572" width="6" customWidth="1"/>
    <col min="2573" max="2573" width="5.5" customWidth="1"/>
    <col min="2574" max="2574" width="6.375" customWidth="1"/>
    <col min="2575" max="2575" width="5.125" customWidth="1"/>
    <col min="2576" max="2576" width="6.125" customWidth="1"/>
    <col min="2577" max="2577" width="5.625" customWidth="1"/>
    <col min="2578" max="2578" width="6.125" customWidth="1"/>
    <col min="2579" max="2579" width="11" customWidth="1"/>
    <col min="2580" max="2580" width="11.25" customWidth="1"/>
    <col min="2581" max="2581" width="7.875" customWidth="1"/>
    <col min="2582" max="2582" width="9.875" bestFit="1" customWidth="1"/>
    <col min="2583" max="2583" width="11.125" bestFit="1" customWidth="1"/>
    <col min="2817" max="2817" width="4.75" customWidth="1"/>
    <col min="2818" max="2818" width="27.5" customWidth="1"/>
    <col min="2819" max="2819" width="5.5" customWidth="1"/>
    <col min="2820" max="2820" width="6.375" customWidth="1"/>
    <col min="2821" max="2821" width="4.875" customWidth="1"/>
    <col min="2822" max="2822" width="5.875" customWidth="1"/>
    <col min="2823" max="2823" width="5.125" customWidth="1"/>
    <col min="2824" max="2824" width="6.5" customWidth="1"/>
    <col min="2825" max="2825" width="4.375" customWidth="1"/>
    <col min="2826" max="2826" width="5.875" customWidth="1"/>
    <col min="2827" max="2827" width="4.125" customWidth="1"/>
    <col min="2828" max="2828" width="6" customWidth="1"/>
    <col min="2829" max="2829" width="5.5" customWidth="1"/>
    <col min="2830" max="2830" width="6.375" customWidth="1"/>
    <col min="2831" max="2831" width="5.125" customWidth="1"/>
    <col min="2832" max="2832" width="6.125" customWidth="1"/>
    <col min="2833" max="2833" width="5.625" customWidth="1"/>
    <col min="2834" max="2834" width="6.125" customWidth="1"/>
    <col min="2835" max="2835" width="11" customWidth="1"/>
    <col min="2836" max="2836" width="11.25" customWidth="1"/>
    <col min="2837" max="2837" width="7.875" customWidth="1"/>
    <col min="2838" max="2838" width="9.875" bestFit="1" customWidth="1"/>
    <col min="2839" max="2839" width="11.125" bestFit="1" customWidth="1"/>
    <col min="3073" max="3073" width="4.75" customWidth="1"/>
    <col min="3074" max="3074" width="27.5" customWidth="1"/>
    <col min="3075" max="3075" width="5.5" customWidth="1"/>
    <col min="3076" max="3076" width="6.375" customWidth="1"/>
    <col min="3077" max="3077" width="4.875" customWidth="1"/>
    <col min="3078" max="3078" width="5.875" customWidth="1"/>
    <col min="3079" max="3079" width="5.125" customWidth="1"/>
    <col min="3080" max="3080" width="6.5" customWidth="1"/>
    <col min="3081" max="3081" width="4.375" customWidth="1"/>
    <col min="3082" max="3082" width="5.875" customWidth="1"/>
    <col min="3083" max="3083" width="4.125" customWidth="1"/>
    <col min="3084" max="3084" width="6" customWidth="1"/>
    <col min="3085" max="3085" width="5.5" customWidth="1"/>
    <col min="3086" max="3086" width="6.375" customWidth="1"/>
    <col min="3087" max="3087" width="5.125" customWidth="1"/>
    <col min="3088" max="3088" width="6.125" customWidth="1"/>
    <col min="3089" max="3089" width="5.625" customWidth="1"/>
    <col min="3090" max="3090" width="6.125" customWidth="1"/>
    <col min="3091" max="3091" width="11" customWidth="1"/>
    <col min="3092" max="3092" width="11.25" customWidth="1"/>
    <col min="3093" max="3093" width="7.875" customWidth="1"/>
    <col min="3094" max="3094" width="9.875" bestFit="1" customWidth="1"/>
    <col min="3095" max="3095" width="11.125" bestFit="1" customWidth="1"/>
    <col min="3329" max="3329" width="4.75" customWidth="1"/>
    <col min="3330" max="3330" width="27.5" customWidth="1"/>
    <col min="3331" max="3331" width="5.5" customWidth="1"/>
    <col min="3332" max="3332" width="6.375" customWidth="1"/>
    <col min="3333" max="3333" width="4.875" customWidth="1"/>
    <col min="3334" max="3334" width="5.875" customWidth="1"/>
    <col min="3335" max="3335" width="5.125" customWidth="1"/>
    <col min="3336" max="3336" width="6.5" customWidth="1"/>
    <col min="3337" max="3337" width="4.375" customWidth="1"/>
    <col min="3338" max="3338" width="5.875" customWidth="1"/>
    <col min="3339" max="3339" width="4.125" customWidth="1"/>
    <col min="3340" max="3340" width="6" customWidth="1"/>
    <col min="3341" max="3341" width="5.5" customWidth="1"/>
    <col min="3342" max="3342" width="6.375" customWidth="1"/>
    <col min="3343" max="3343" width="5.125" customWidth="1"/>
    <col min="3344" max="3344" width="6.125" customWidth="1"/>
    <col min="3345" max="3345" width="5.625" customWidth="1"/>
    <col min="3346" max="3346" width="6.125" customWidth="1"/>
    <col min="3347" max="3347" width="11" customWidth="1"/>
    <col min="3348" max="3348" width="11.25" customWidth="1"/>
    <col min="3349" max="3349" width="7.875" customWidth="1"/>
    <col min="3350" max="3350" width="9.875" bestFit="1" customWidth="1"/>
    <col min="3351" max="3351" width="11.125" bestFit="1" customWidth="1"/>
    <col min="3585" max="3585" width="4.75" customWidth="1"/>
    <col min="3586" max="3586" width="27.5" customWidth="1"/>
    <col min="3587" max="3587" width="5.5" customWidth="1"/>
    <col min="3588" max="3588" width="6.375" customWidth="1"/>
    <col min="3589" max="3589" width="4.875" customWidth="1"/>
    <col min="3590" max="3590" width="5.875" customWidth="1"/>
    <col min="3591" max="3591" width="5.125" customWidth="1"/>
    <col min="3592" max="3592" width="6.5" customWidth="1"/>
    <col min="3593" max="3593" width="4.375" customWidth="1"/>
    <col min="3594" max="3594" width="5.875" customWidth="1"/>
    <col min="3595" max="3595" width="4.125" customWidth="1"/>
    <col min="3596" max="3596" width="6" customWidth="1"/>
    <col min="3597" max="3597" width="5.5" customWidth="1"/>
    <col min="3598" max="3598" width="6.375" customWidth="1"/>
    <col min="3599" max="3599" width="5.125" customWidth="1"/>
    <col min="3600" max="3600" width="6.125" customWidth="1"/>
    <col min="3601" max="3601" width="5.625" customWidth="1"/>
    <col min="3602" max="3602" width="6.125" customWidth="1"/>
    <col min="3603" max="3603" width="11" customWidth="1"/>
    <col min="3604" max="3604" width="11.25" customWidth="1"/>
    <col min="3605" max="3605" width="7.875" customWidth="1"/>
    <col min="3606" max="3606" width="9.875" bestFit="1" customWidth="1"/>
    <col min="3607" max="3607" width="11.125" bestFit="1" customWidth="1"/>
    <col min="3841" max="3841" width="4.75" customWidth="1"/>
    <col min="3842" max="3842" width="27.5" customWidth="1"/>
    <col min="3843" max="3843" width="5.5" customWidth="1"/>
    <col min="3844" max="3844" width="6.375" customWidth="1"/>
    <col min="3845" max="3845" width="4.875" customWidth="1"/>
    <col min="3846" max="3846" width="5.875" customWidth="1"/>
    <col min="3847" max="3847" width="5.125" customWidth="1"/>
    <col min="3848" max="3848" width="6.5" customWidth="1"/>
    <col min="3849" max="3849" width="4.375" customWidth="1"/>
    <col min="3850" max="3850" width="5.875" customWidth="1"/>
    <col min="3851" max="3851" width="4.125" customWidth="1"/>
    <col min="3852" max="3852" width="6" customWidth="1"/>
    <col min="3853" max="3853" width="5.5" customWidth="1"/>
    <col min="3854" max="3854" width="6.375" customWidth="1"/>
    <col min="3855" max="3855" width="5.125" customWidth="1"/>
    <col min="3856" max="3856" width="6.125" customWidth="1"/>
    <col min="3857" max="3857" width="5.625" customWidth="1"/>
    <col min="3858" max="3858" width="6.125" customWidth="1"/>
    <col min="3859" max="3859" width="11" customWidth="1"/>
    <col min="3860" max="3860" width="11.25" customWidth="1"/>
    <col min="3861" max="3861" width="7.875" customWidth="1"/>
    <col min="3862" max="3862" width="9.875" bestFit="1" customWidth="1"/>
    <col min="3863" max="3863" width="11.125" bestFit="1" customWidth="1"/>
    <col min="4097" max="4097" width="4.75" customWidth="1"/>
    <col min="4098" max="4098" width="27.5" customWidth="1"/>
    <col min="4099" max="4099" width="5.5" customWidth="1"/>
    <col min="4100" max="4100" width="6.375" customWidth="1"/>
    <col min="4101" max="4101" width="4.875" customWidth="1"/>
    <col min="4102" max="4102" width="5.875" customWidth="1"/>
    <col min="4103" max="4103" width="5.125" customWidth="1"/>
    <col min="4104" max="4104" width="6.5" customWidth="1"/>
    <col min="4105" max="4105" width="4.375" customWidth="1"/>
    <col min="4106" max="4106" width="5.875" customWidth="1"/>
    <col min="4107" max="4107" width="4.125" customWidth="1"/>
    <col min="4108" max="4108" width="6" customWidth="1"/>
    <col min="4109" max="4109" width="5.5" customWidth="1"/>
    <col min="4110" max="4110" width="6.375" customWidth="1"/>
    <col min="4111" max="4111" width="5.125" customWidth="1"/>
    <col min="4112" max="4112" width="6.125" customWidth="1"/>
    <col min="4113" max="4113" width="5.625" customWidth="1"/>
    <col min="4114" max="4114" width="6.125" customWidth="1"/>
    <col min="4115" max="4115" width="11" customWidth="1"/>
    <col min="4116" max="4116" width="11.25" customWidth="1"/>
    <col min="4117" max="4117" width="7.875" customWidth="1"/>
    <col min="4118" max="4118" width="9.875" bestFit="1" customWidth="1"/>
    <col min="4119" max="4119" width="11.125" bestFit="1" customWidth="1"/>
    <col min="4353" max="4353" width="4.75" customWidth="1"/>
    <col min="4354" max="4354" width="27.5" customWidth="1"/>
    <col min="4355" max="4355" width="5.5" customWidth="1"/>
    <col min="4356" max="4356" width="6.375" customWidth="1"/>
    <col min="4357" max="4357" width="4.875" customWidth="1"/>
    <col min="4358" max="4358" width="5.875" customWidth="1"/>
    <col min="4359" max="4359" width="5.125" customWidth="1"/>
    <col min="4360" max="4360" width="6.5" customWidth="1"/>
    <col min="4361" max="4361" width="4.375" customWidth="1"/>
    <col min="4362" max="4362" width="5.875" customWidth="1"/>
    <col min="4363" max="4363" width="4.125" customWidth="1"/>
    <col min="4364" max="4364" width="6" customWidth="1"/>
    <col min="4365" max="4365" width="5.5" customWidth="1"/>
    <col min="4366" max="4366" width="6.375" customWidth="1"/>
    <col min="4367" max="4367" width="5.125" customWidth="1"/>
    <col min="4368" max="4368" width="6.125" customWidth="1"/>
    <col min="4369" max="4369" width="5.625" customWidth="1"/>
    <col min="4370" max="4370" width="6.125" customWidth="1"/>
    <col min="4371" max="4371" width="11" customWidth="1"/>
    <col min="4372" max="4372" width="11.25" customWidth="1"/>
    <col min="4373" max="4373" width="7.875" customWidth="1"/>
    <col min="4374" max="4374" width="9.875" bestFit="1" customWidth="1"/>
    <col min="4375" max="4375" width="11.125" bestFit="1" customWidth="1"/>
    <col min="4609" max="4609" width="4.75" customWidth="1"/>
    <col min="4610" max="4610" width="27.5" customWidth="1"/>
    <col min="4611" max="4611" width="5.5" customWidth="1"/>
    <col min="4612" max="4612" width="6.375" customWidth="1"/>
    <col min="4613" max="4613" width="4.875" customWidth="1"/>
    <col min="4614" max="4614" width="5.875" customWidth="1"/>
    <col min="4615" max="4615" width="5.125" customWidth="1"/>
    <col min="4616" max="4616" width="6.5" customWidth="1"/>
    <col min="4617" max="4617" width="4.375" customWidth="1"/>
    <col min="4618" max="4618" width="5.875" customWidth="1"/>
    <col min="4619" max="4619" width="4.125" customWidth="1"/>
    <col min="4620" max="4620" width="6" customWidth="1"/>
    <col min="4621" max="4621" width="5.5" customWidth="1"/>
    <col min="4622" max="4622" width="6.375" customWidth="1"/>
    <col min="4623" max="4623" width="5.125" customWidth="1"/>
    <col min="4624" max="4624" width="6.125" customWidth="1"/>
    <col min="4625" max="4625" width="5.625" customWidth="1"/>
    <col min="4626" max="4626" width="6.125" customWidth="1"/>
    <col min="4627" max="4627" width="11" customWidth="1"/>
    <col min="4628" max="4628" width="11.25" customWidth="1"/>
    <col min="4629" max="4629" width="7.875" customWidth="1"/>
    <col min="4630" max="4630" width="9.875" bestFit="1" customWidth="1"/>
    <col min="4631" max="4631" width="11.125" bestFit="1" customWidth="1"/>
    <col min="4865" max="4865" width="4.75" customWidth="1"/>
    <col min="4866" max="4866" width="27.5" customWidth="1"/>
    <col min="4867" max="4867" width="5.5" customWidth="1"/>
    <col min="4868" max="4868" width="6.375" customWidth="1"/>
    <col min="4869" max="4869" width="4.875" customWidth="1"/>
    <col min="4870" max="4870" width="5.875" customWidth="1"/>
    <col min="4871" max="4871" width="5.125" customWidth="1"/>
    <col min="4872" max="4872" width="6.5" customWidth="1"/>
    <col min="4873" max="4873" width="4.375" customWidth="1"/>
    <col min="4874" max="4874" width="5.875" customWidth="1"/>
    <col min="4875" max="4875" width="4.125" customWidth="1"/>
    <col min="4876" max="4876" width="6" customWidth="1"/>
    <col min="4877" max="4877" width="5.5" customWidth="1"/>
    <col min="4878" max="4878" width="6.375" customWidth="1"/>
    <col min="4879" max="4879" width="5.125" customWidth="1"/>
    <col min="4880" max="4880" width="6.125" customWidth="1"/>
    <col min="4881" max="4881" width="5.625" customWidth="1"/>
    <col min="4882" max="4882" width="6.125" customWidth="1"/>
    <col min="4883" max="4883" width="11" customWidth="1"/>
    <col min="4884" max="4884" width="11.25" customWidth="1"/>
    <col min="4885" max="4885" width="7.875" customWidth="1"/>
    <col min="4886" max="4886" width="9.875" bestFit="1" customWidth="1"/>
    <col min="4887" max="4887" width="11.125" bestFit="1" customWidth="1"/>
    <col min="5121" max="5121" width="4.75" customWidth="1"/>
    <col min="5122" max="5122" width="27.5" customWidth="1"/>
    <col min="5123" max="5123" width="5.5" customWidth="1"/>
    <col min="5124" max="5124" width="6.375" customWidth="1"/>
    <col min="5125" max="5125" width="4.875" customWidth="1"/>
    <col min="5126" max="5126" width="5.875" customWidth="1"/>
    <col min="5127" max="5127" width="5.125" customWidth="1"/>
    <col min="5128" max="5128" width="6.5" customWidth="1"/>
    <col min="5129" max="5129" width="4.375" customWidth="1"/>
    <col min="5130" max="5130" width="5.875" customWidth="1"/>
    <col min="5131" max="5131" width="4.125" customWidth="1"/>
    <col min="5132" max="5132" width="6" customWidth="1"/>
    <col min="5133" max="5133" width="5.5" customWidth="1"/>
    <col min="5134" max="5134" width="6.375" customWidth="1"/>
    <col min="5135" max="5135" width="5.125" customWidth="1"/>
    <col min="5136" max="5136" width="6.125" customWidth="1"/>
    <col min="5137" max="5137" width="5.625" customWidth="1"/>
    <col min="5138" max="5138" width="6.125" customWidth="1"/>
    <col min="5139" max="5139" width="11" customWidth="1"/>
    <col min="5140" max="5140" width="11.25" customWidth="1"/>
    <col min="5141" max="5141" width="7.875" customWidth="1"/>
    <col min="5142" max="5142" width="9.875" bestFit="1" customWidth="1"/>
    <col min="5143" max="5143" width="11.125" bestFit="1" customWidth="1"/>
    <col min="5377" max="5377" width="4.75" customWidth="1"/>
    <col min="5378" max="5378" width="27.5" customWidth="1"/>
    <col min="5379" max="5379" width="5.5" customWidth="1"/>
    <col min="5380" max="5380" width="6.375" customWidth="1"/>
    <col min="5381" max="5381" width="4.875" customWidth="1"/>
    <col min="5382" max="5382" width="5.875" customWidth="1"/>
    <col min="5383" max="5383" width="5.125" customWidth="1"/>
    <col min="5384" max="5384" width="6.5" customWidth="1"/>
    <col min="5385" max="5385" width="4.375" customWidth="1"/>
    <col min="5386" max="5386" width="5.875" customWidth="1"/>
    <col min="5387" max="5387" width="4.125" customWidth="1"/>
    <col min="5388" max="5388" width="6" customWidth="1"/>
    <col min="5389" max="5389" width="5.5" customWidth="1"/>
    <col min="5390" max="5390" width="6.375" customWidth="1"/>
    <col min="5391" max="5391" width="5.125" customWidth="1"/>
    <col min="5392" max="5392" width="6.125" customWidth="1"/>
    <col min="5393" max="5393" width="5.625" customWidth="1"/>
    <col min="5394" max="5394" width="6.125" customWidth="1"/>
    <col min="5395" max="5395" width="11" customWidth="1"/>
    <col min="5396" max="5396" width="11.25" customWidth="1"/>
    <col min="5397" max="5397" width="7.875" customWidth="1"/>
    <col min="5398" max="5398" width="9.875" bestFit="1" customWidth="1"/>
    <col min="5399" max="5399" width="11.125" bestFit="1" customWidth="1"/>
    <col min="5633" max="5633" width="4.75" customWidth="1"/>
    <col min="5634" max="5634" width="27.5" customWidth="1"/>
    <col min="5635" max="5635" width="5.5" customWidth="1"/>
    <col min="5636" max="5636" width="6.375" customWidth="1"/>
    <col min="5637" max="5637" width="4.875" customWidth="1"/>
    <col min="5638" max="5638" width="5.875" customWidth="1"/>
    <col min="5639" max="5639" width="5.125" customWidth="1"/>
    <col min="5640" max="5640" width="6.5" customWidth="1"/>
    <col min="5641" max="5641" width="4.375" customWidth="1"/>
    <col min="5642" max="5642" width="5.875" customWidth="1"/>
    <col min="5643" max="5643" width="4.125" customWidth="1"/>
    <col min="5644" max="5644" width="6" customWidth="1"/>
    <col min="5645" max="5645" width="5.5" customWidth="1"/>
    <col min="5646" max="5646" width="6.375" customWidth="1"/>
    <col min="5647" max="5647" width="5.125" customWidth="1"/>
    <col min="5648" max="5648" width="6.125" customWidth="1"/>
    <col min="5649" max="5649" width="5.625" customWidth="1"/>
    <col min="5650" max="5650" width="6.125" customWidth="1"/>
    <col min="5651" max="5651" width="11" customWidth="1"/>
    <col min="5652" max="5652" width="11.25" customWidth="1"/>
    <col min="5653" max="5653" width="7.875" customWidth="1"/>
    <col min="5654" max="5654" width="9.875" bestFit="1" customWidth="1"/>
    <col min="5655" max="5655" width="11.125" bestFit="1" customWidth="1"/>
    <col min="5889" max="5889" width="4.75" customWidth="1"/>
    <col min="5890" max="5890" width="27.5" customWidth="1"/>
    <col min="5891" max="5891" width="5.5" customWidth="1"/>
    <col min="5892" max="5892" width="6.375" customWidth="1"/>
    <col min="5893" max="5893" width="4.875" customWidth="1"/>
    <col min="5894" max="5894" width="5.875" customWidth="1"/>
    <col min="5895" max="5895" width="5.125" customWidth="1"/>
    <col min="5896" max="5896" width="6.5" customWidth="1"/>
    <col min="5897" max="5897" width="4.375" customWidth="1"/>
    <col min="5898" max="5898" width="5.875" customWidth="1"/>
    <col min="5899" max="5899" width="4.125" customWidth="1"/>
    <col min="5900" max="5900" width="6" customWidth="1"/>
    <col min="5901" max="5901" width="5.5" customWidth="1"/>
    <col min="5902" max="5902" width="6.375" customWidth="1"/>
    <col min="5903" max="5903" width="5.125" customWidth="1"/>
    <col min="5904" max="5904" width="6.125" customWidth="1"/>
    <col min="5905" max="5905" width="5.625" customWidth="1"/>
    <col min="5906" max="5906" width="6.125" customWidth="1"/>
    <col min="5907" max="5907" width="11" customWidth="1"/>
    <col min="5908" max="5908" width="11.25" customWidth="1"/>
    <col min="5909" max="5909" width="7.875" customWidth="1"/>
    <col min="5910" max="5910" width="9.875" bestFit="1" customWidth="1"/>
    <col min="5911" max="5911" width="11.125" bestFit="1" customWidth="1"/>
    <col min="6145" max="6145" width="4.75" customWidth="1"/>
    <col min="6146" max="6146" width="27.5" customWidth="1"/>
    <col min="6147" max="6147" width="5.5" customWidth="1"/>
    <col min="6148" max="6148" width="6.375" customWidth="1"/>
    <col min="6149" max="6149" width="4.875" customWidth="1"/>
    <col min="6150" max="6150" width="5.875" customWidth="1"/>
    <col min="6151" max="6151" width="5.125" customWidth="1"/>
    <col min="6152" max="6152" width="6.5" customWidth="1"/>
    <col min="6153" max="6153" width="4.375" customWidth="1"/>
    <col min="6154" max="6154" width="5.875" customWidth="1"/>
    <col min="6155" max="6155" width="4.125" customWidth="1"/>
    <col min="6156" max="6156" width="6" customWidth="1"/>
    <col min="6157" max="6157" width="5.5" customWidth="1"/>
    <col min="6158" max="6158" width="6.375" customWidth="1"/>
    <col min="6159" max="6159" width="5.125" customWidth="1"/>
    <col min="6160" max="6160" width="6.125" customWidth="1"/>
    <col min="6161" max="6161" width="5.625" customWidth="1"/>
    <col min="6162" max="6162" width="6.125" customWidth="1"/>
    <col min="6163" max="6163" width="11" customWidth="1"/>
    <col min="6164" max="6164" width="11.25" customWidth="1"/>
    <col min="6165" max="6165" width="7.875" customWidth="1"/>
    <col min="6166" max="6166" width="9.875" bestFit="1" customWidth="1"/>
    <col min="6167" max="6167" width="11.125" bestFit="1" customWidth="1"/>
    <col min="6401" max="6401" width="4.75" customWidth="1"/>
    <col min="6402" max="6402" width="27.5" customWidth="1"/>
    <col min="6403" max="6403" width="5.5" customWidth="1"/>
    <col min="6404" max="6404" width="6.375" customWidth="1"/>
    <col min="6405" max="6405" width="4.875" customWidth="1"/>
    <col min="6406" max="6406" width="5.875" customWidth="1"/>
    <col min="6407" max="6407" width="5.125" customWidth="1"/>
    <col min="6408" max="6408" width="6.5" customWidth="1"/>
    <col min="6409" max="6409" width="4.375" customWidth="1"/>
    <col min="6410" max="6410" width="5.875" customWidth="1"/>
    <col min="6411" max="6411" width="4.125" customWidth="1"/>
    <col min="6412" max="6412" width="6" customWidth="1"/>
    <col min="6413" max="6413" width="5.5" customWidth="1"/>
    <col min="6414" max="6414" width="6.375" customWidth="1"/>
    <col min="6415" max="6415" width="5.125" customWidth="1"/>
    <col min="6416" max="6416" width="6.125" customWidth="1"/>
    <col min="6417" max="6417" width="5.625" customWidth="1"/>
    <col min="6418" max="6418" width="6.125" customWidth="1"/>
    <col min="6419" max="6419" width="11" customWidth="1"/>
    <col min="6420" max="6420" width="11.25" customWidth="1"/>
    <col min="6421" max="6421" width="7.875" customWidth="1"/>
    <col min="6422" max="6422" width="9.875" bestFit="1" customWidth="1"/>
    <col min="6423" max="6423" width="11.125" bestFit="1" customWidth="1"/>
    <col min="6657" max="6657" width="4.75" customWidth="1"/>
    <col min="6658" max="6658" width="27.5" customWidth="1"/>
    <col min="6659" max="6659" width="5.5" customWidth="1"/>
    <col min="6660" max="6660" width="6.375" customWidth="1"/>
    <col min="6661" max="6661" width="4.875" customWidth="1"/>
    <col min="6662" max="6662" width="5.875" customWidth="1"/>
    <col min="6663" max="6663" width="5.125" customWidth="1"/>
    <col min="6664" max="6664" width="6.5" customWidth="1"/>
    <col min="6665" max="6665" width="4.375" customWidth="1"/>
    <col min="6666" max="6666" width="5.875" customWidth="1"/>
    <col min="6667" max="6667" width="4.125" customWidth="1"/>
    <col min="6668" max="6668" width="6" customWidth="1"/>
    <col min="6669" max="6669" width="5.5" customWidth="1"/>
    <col min="6670" max="6670" width="6.375" customWidth="1"/>
    <col min="6671" max="6671" width="5.125" customWidth="1"/>
    <col min="6672" max="6672" width="6.125" customWidth="1"/>
    <col min="6673" max="6673" width="5.625" customWidth="1"/>
    <col min="6674" max="6674" width="6.125" customWidth="1"/>
    <col min="6675" max="6675" width="11" customWidth="1"/>
    <col min="6676" max="6676" width="11.25" customWidth="1"/>
    <col min="6677" max="6677" width="7.875" customWidth="1"/>
    <col min="6678" max="6678" width="9.875" bestFit="1" customWidth="1"/>
    <col min="6679" max="6679" width="11.125" bestFit="1" customWidth="1"/>
    <col min="6913" max="6913" width="4.75" customWidth="1"/>
    <col min="6914" max="6914" width="27.5" customWidth="1"/>
    <col min="6915" max="6915" width="5.5" customWidth="1"/>
    <col min="6916" max="6916" width="6.375" customWidth="1"/>
    <col min="6917" max="6917" width="4.875" customWidth="1"/>
    <col min="6918" max="6918" width="5.875" customWidth="1"/>
    <col min="6919" max="6919" width="5.125" customWidth="1"/>
    <col min="6920" max="6920" width="6.5" customWidth="1"/>
    <col min="6921" max="6921" width="4.375" customWidth="1"/>
    <col min="6922" max="6922" width="5.875" customWidth="1"/>
    <col min="6923" max="6923" width="4.125" customWidth="1"/>
    <col min="6924" max="6924" width="6" customWidth="1"/>
    <col min="6925" max="6925" width="5.5" customWidth="1"/>
    <col min="6926" max="6926" width="6.375" customWidth="1"/>
    <col min="6927" max="6927" width="5.125" customWidth="1"/>
    <col min="6928" max="6928" width="6.125" customWidth="1"/>
    <col min="6929" max="6929" width="5.625" customWidth="1"/>
    <col min="6930" max="6930" width="6.125" customWidth="1"/>
    <col min="6931" max="6931" width="11" customWidth="1"/>
    <col min="6932" max="6932" width="11.25" customWidth="1"/>
    <col min="6933" max="6933" width="7.875" customWidth="1"/>
    <col min="6934" max="6934" width="9.875" bestFit="1" customWidth="1"/>
    <col min="6935" max="6935" width="11.125" bestFit="1" customWidth="1"/>
    <col min="7169" max="7169" width="4.75" customWidth="1"/>
    <col min="7170" max="7170" width="27.5" customWidth="1"/>
    <col min="7171" max="7171" width="5.5" customWidth="1"/>
    <col min="7172" max="7172" width="6.375" customWidth="1"/>
    <col min="7173" max="7173" width="4.875" customWidth="1"/>
    <col min="7174" max="7174" width="5.875" customWidth="1"/>
    <col min="7175" max="7175" width="5.125" customWidth="1"/>
    <col min="7176" max="7176" width="6.5" customWidth="1"/>
    <col min="7177" max="7177" width="4.375" customWidth="1"/>
    <col min="7178" max="7178" width="5.875" customWidth="1"/>
    <col min="7179" max="7179" width="4.125" customWidth="1"/>
    <col min="7180" max="7180" width="6" customWidth="1"/>
    <col min="7181" max="7181" width="5.5" customWidth="1"/>
    <col min="7182" max="7182" width="6.375" customWidth="1"/>
    <col min="7183" max="7183" width="5.125" customWidth="1"/>
    <col min="7184" max="7184" width="6.125" customWidth="1"/>
    <col min="7185" max="7185" width="5.625" customWidth="1"/>
    <col min="7186" max="7186" width="6.125" customWidth="1"/>
    <col min="7187" max="7187" width="11" customWidth="1"/>
    <col min="7188" max="7188" width="11.25" customWidth="1"/>
    <col min="7189" max="7189" width="7.875" customWidth="1"/>
    <col min="7190" max="7190" width="9.875" bestFit="1" customWidth="1"/>
    <col min="7191" max="7191" width="11.125" bestFit="1" customWidth="1"/>
    <col min="7425" max="7425" width="4.75" customWidth="1"/>
    <col min="7426" max="7426" width="27.5" customWidth="1"/>
    <col min="7427" max="7427" width="5.5" customWidth="1"/>
    <col min="7428" max="7428" width="6.375" customWidth="1"/>
    <col min="7429" max="7429" width="4.875" customWidth="1"/>
    <col min="7430" max="7430" width="5.875" customWidth="1"/>
    <col min="7431" max="7431" width="5.125" customWidth="1"/>
    <col min="7432" max="7432" width="6.5" customWidth="1"/>
    <col min="7433" max="7433" width="4.375" customWidth="1"/>
    <col min="7434" max="7434" width="5.875" customWidth="1"/>
    <col min="7435" max="7435" width="4.125" customWidth="1"/>
    <col min="7436" max="7436" width="6" customWidth="1"/>
    <col min="7437" max="7437" width="5.5" customWidth="1"/>
    <col min="7438" max="7438" width="6.375" customWidth="1"/>
    <col min="7439" max="7439" width="5.125" customWidth="1"/>
    <col min="7440" max="7440" width="6.125" customWidth="1"/>
    <col min="7441" max="7441" width="5.625" customWidth="1"/>
    <col min="7442" max="7442" width="6.125" customWidth="1"/>
    <col min="7443" max="7443" width="11" customWidth="1"/>
    <col min="7444" max="7444" width="11.25" customWidth="1"/>
    <col min="7445" max="7445" width="7.875" customWidth="1"/>
    <col min="7446" max="7446" width="9.875" bestFit="1" customWidth="1"/>
    <col min="7447" max="7447" width="11.125" bestFit="1" customWidth="1"/>
    <col min="7681" max="7681" width="4.75" customWidth="1"/>
    <col min="7682" max="7682" width="27.5" customWidth="1"/>
    <col min="7683" max="7683" width="5.5" customWidth="1"/>
    <col min="7684" max="7684" width="6.375" customWidth="1"/>
    <col min="7685" max="7685" width="4.875" customWidth="1"/>
    <col min="7686" max="7686" width="5.875" customWidth="1"/>
    <col min="7687" max="7687" width="5.125" customWidth="1"/>
    <col min="7688" max="7688" width="6.5" customWidth="1"/>
    <col min="7689" max="7689" width="4.375" customWidth="1"/>
    <col min="7690" max="7690" width="5.875" customWidth="1"/>
    <col min="7691" max="7691" width="4.125" customWidth="1"/>
    <col min="7692" max="7692" width="6" customWidth="1"/>
    <col min="7693" max="7693" width="5.5" customWidth="1"/>
    <col min="7694" max="7694" width="6.375" customWidth="1"/>
    <col min="7695" max="7695" width="5.125" customWidth="1"/>
    <col min="7696" max="7696" width="6.125" customWidth="1"/>
    <col min="7697" max="7697" width="5.625" customWidth="1"/>
    <col min="7698" max="7698" width="6.125" customWidth="1"/>
    <col min="7699" max="7699" width="11" customWidth="1"/>
    <col min="7700" max="7700" width="11.25" customWidth="1"/>
    <col min="7701" max="7701" width="7.875" customWidth="1"/>
    <col min="7702" max="7702" width="9.875" bestFit="1" customWidth="1"/>
    <col min="7703" max="7703" width="11.125" bestFit="1" customWidth="1"/>
    <col min="7937" max="7937" width="4.75" customWidth="1"/>
    <col min="7938" max="7938" width="27.5" customWidth="1"/>
    <col min="7939" max="7939" width="5.5" customWidth="1"/>
    <col min="7940" max="7940" width="6.375" customWidth="1"/>
    <col min="7941" max="7941" width="4.875" customWidth="1"/>
    <col min="7942" max="7942" width="5.875" customWidth="1"/>
    <col min="7943" max="7943" width="5.125" customWidth="1"/>
    <col min="7944" max="7944" width="6.5" customWidth="1"/>
    <col min="7945" max="7945" width="4.375" customWidth="1"/>
    <col min="7946" max="7946" width="5.875" customWidth="1"/>
    <col min="7947" max="7947" width="4.125" customWidth="1"/>
    <col min="7948" max="7948" width="6" customWidth="1"/>
    <col min="7949" max="7949" width="5.5" customWidth="1"/>
    <col min="7950" max="7950" width="6.375" customWidth="1"/>
    <col min="7951" max="7951" width="5.125" customWidth="1"/>
    <col min="7952" max="7952" width="6.125" customWidth="1"/>
    <col min="7953" max="7953" width="5.625" customWidth="1"/>
    <col min="7954" max="7954" width="6.125" customWidth="1"/>
    <col min="7955" max="7955" width="11" customWidth="1"/>
    <col min="7956" max="7956" width="11.25" customWidth="1"/>
    <col min="7957" max="7957" width="7.875" customWidth="1"/>
    <col min="7958" max="7958" width="9.875" bestFit="1" customWidth="1"/>
    <col min="7959" max="7959" width="11.125" bestFit="1" customWidth="1"/>
    <col min="8193" max="8193" width="4.75" customWidth="1"/>
    <col min="8194" max="8194" width="27.5" customWidth="1"/>
    <col min="8195" max="8195" width="5.5" customWidth="1"/>
    <col min="8196" max="8196" width="6.375" customWidth="1"/>
    <col min="8197" max="8197" width="4.875" customWidth="1"/>
    <col min="8198" max="8198" width="5.875" customWidth="1"/>
    <col min="8199" max="8199" width="5.125" customWidth="1"/>
    <col min="8200" max="8200" width="6.5" customWidth="1"/>
    <col min="8201" max="8201" width="4.375" customWidth="1"/>
    <col min="8202" max="8202" width="5.875" customWidth="1"/>
    <col min="8203" max="8203" width="4.125" customWidth="1"/>
    <col min="8204" max="8204" width="6" customWidth="1"/>
    <col min="8205" max="8205" width="5.5" customWidth="1"/>
    <col min="8206" max="8206" width="6.375" customWidth="1"/>
    <col min="8207" max="8207" width="5.125" customWidth="1"/>
    <col min="8208" max="8208" width="6.125" customWidth="1"/>
    <col min="8209" max="8209" width="5.625" customWidth="1"/>
    <col min="8210" max="8210" width="6.125" customWidth="1"/>
    <col min="8211" max="8211" width="11" customWidth="1"/>
    <col min="8212" max="8212" width="11.25" customWidth="1"/>
    <col min="8213" max="8213" width="7.875" customWidth="1"/>
    <col min="8214" max="8214" width="9.875" bestFit="1" customWidth="1"/>
    <col min="8215" max="8215" width="11.125" bestFit="1" customWidth="1"/>
    <col min="8449" max="8449" width="4.75" customWidth="1"/>
    <col min="8450" max="8450" width="27.5" customWidth="1"/>
    <col min="8451" max="8451" width="5.5" customWidth="1"/>
    <col min="8452" max="8452" width="6.375" customWidth="1"/>
    <col min="8453" max="8453" width="4.875" customWidth="1"/>
    <col min="8454" max="8454" width="5.875" customWidth="1"/>
    <col min="8455" max="8455" width="5.125" customWidth="1"/>
    <col min="8456" max="8456" width="6.5" customWidth="1"/>
    <col min="8457" max="8457" width="4.375" customWidth="1"/>
    <col min="8458" max="8458" width="5.875" customWidth="1"/>
    <col min="8459" max="8459" width="4.125" customWidth="1"/>
    <col min="8460" max="8460" width="6" customWidth="1"/>
    <col min="8461" max="8461" width="5.5" customWidth="1"/>
    <col min="8462" max="8462" width="6.375" customWidth="1"/>
    <col min="8463" max="8463" width="5.125" customWidth="1"/>
    <col min="8464" max="8464" width="6.125" customWidth="1"/>
    <col min="8465" max="8465" width="5.625" customWidth="1"/>
    <col min="8466" max="8466" width="6.125" customWidth="1"/>
    <col min="8467" max="8467" width="11" customWidth="1"/>
    <col min="8468" max="8468" width="11.25" customWidth="1"/>
    <col min="8469" max="8469" width="7.875" customWidth="1"/>
    <col min="8470" max="8470" width="9.875" bestFit="1" customWidth="1"/>
    <col min="8471" max="8471" width="11.125" bestFit="1" customWidth="1"/>
    <col min="8705" max="8705" width="4.75" customWidth="1"/>
    <col min="8706" max="8706" width="27.5" customWidth="1"/>
    <col min="8707" max="8707" width="5.5" customWidth="1"/>
    <col min="8708" max="8708" width="6.375" customWidth="1"/>
    <col min="8709" max="8709" width="4.875" customWidth="1"/>
    <col min="8710" max="8710" width="5.875" customWidth="1"/>
    <col min="8711" max="8711" width="5.125" customWidth="1"/>
    <col min="8712" max="8712" width="6.5" customWidth="1"/>
    <col min="8713" max="8713" width="4.375" customWidth="1"/>
    <col min="8714" max="8714" width="5.875" customWidth="1"/>
    <col min="8715" max="8715" width="4.125" customWidth="1"/>
    <col min="8716" max="8716" width="6" customWidth="1"/>
    <col min="8717" max="8717" width="5.5" customWidth="1"/>
    <col min="8718" max="8718" width="6.375" customWidth="1"/>
    <col min="8719" max="8719" width="5.125" customWidth="1"/>
    <col min="8720" max="8720" width="6.125" customWidth="1"/>
    <col min="8721" max="8721" width="5.625" customWidth="1"/>
    <col min="8722" max="8722" width="6.125" customWidth="1"/>
    <col min="8723" max="8723" width="11" customWidth="1"/>
    <col min="8724" max="8724" width="11.25" customWidth="1"/>
    <col min="8725" max="8725" width="7.875" customWidth="1"/>
    <col min="8726" max="8726" width="9.875" bestFit="1" customWidth="1"/>
    <col min="8727" max="8727" width="11.125" bestFit="1" customWidth="1"/>
    <col min="8961" max="8961" width="4.75" customWidth="1"/>
    <col min="8962" max="8962" width="27.5" customWidth="1"/>
    <col min="8963" max="8963" width="5.5" customWidth="1"/>
    <col min="8964" max="8964" width="6.375" customWidth="1"/>
    <col min="8965" max="8965" width="4.875" customWidth="1"/>
    <col min="8966" max="8966" width="5.875" customWidth="1"/>
    <col min="8967" max="8967" width="5.125" customWidth="1"/>
    <col min="8968" max="8968" width="6.5" customWidth="1"/>
    <col min="8969" max="8969" width="4.375" customWidth="1"/>
    <col min="8970" max="8970" width="5.875" customWidth="1"/>
    <col min="8971" max="8971" width="4.125" customWidth="1"/>
    <col min="8972" max="8972" width="6" customWidth="1"/>
    <col min="8973" max="8973" width="5.5" customWidth="1"/>
    <col min="8974" max="8974" width="6.375" customWidth="1"/>
    <col min="8975" max="8975" width="5.125" customWidth="1"/>
    <col min="8976" max="8976" width="6.125" customWidth="1"/>
    <col min="8977" max="8977" width="5.625" customWidth="1"/>
    <col min="8978" max="8978" width="6.125" customWidth="1"/>
    <col min="8979" max="8979" width="11" customWidth="1"/>
    <col min="8980" max="8980" width="11.25" customWidth="1"/>
    <col min="8981" max="8981" width="7.875" customWidth="1"/>
    <col min="8982" max="8982" width="9.875" bestFit="1" customWidth="1"/>
    <col min="8983" max="8983" width="11.125" bestFit="1" customWidth="1"/>
    <col min="9217" max="9217" width="4.75" customWidth="1"/>
    <col min="9218" max="9218" width="27.5" customWidth="1"/>
    <col min="9219" max="9219" width="5.5" customWidth="1"/>
    <col min="9220" max="9220" width="6.375" customWidth="1"/>
    <col min="9221" max="9221" width="4.875" customWidth="1"/>
    <col min="9222" max="9222" width="5.875" customWidth="1"/>
    <col min="9223" max="9223" width="5.125" customWidth="1"/>
    <col min="9224" max="9224" width="6.5" customWidth="1"/>
    <col min="9225" max="9225" width="4.375" customWidth="1"/>
    <col min="9226" max="9226" width="5.875" customWidth="1"/>
    <col min="9227" max="9227" width="4.125" customWidth="1"/>
    <col min="9228" max="9228" width="6" customWidth="1"/>
    <col min="9229" max="9229" width="5.5" customWidth="1"/>
    <col min="9230" max="9230" width="6.375" customWidth="1"/>
    <col min="9231" max="9231" width="5.125" customWidth="1"/>
    <col min="9232" max="9232" width="6.125" customWidth="1"/>
    <col min="9233" max="9233" width="5.625" customWidth="1"/>
    <col min="9234" max="9234" width="6.125" customWidth="1"/>
    <col min="9235" max="9235" width="11" customWidth="1"/>
    <col min="9236" max="9236" width="11.25" customWidth="1"/>
    <col min="9237" max="9237" width="7.875" customWidth="1"/>
    <col min="9238" max="9238" width="9.875" bestFit="1" customWidth="1"/>
    <col min="9239" max="9239" width="11.125" bestFit="1" customWidth="1"/>
    <col min="9473" max="9473" width="4.75" customWidth="1"/>
    <col min="9474" max="9474" width="27.5" customWidth="1"/>
    <col min="9475" max="9475" width="5.5" customWidth="1"/>
    <col min="9476" max="9476" width="6.375" customWidth="1"/>
    <col min="9477" max="9477" width="4.875" customWidth="1"/>
    <col min="9478" max="9478" width="5.875" customWidth="1"/>
    <col min="9479" max="9479" width="5.125" customWidth="1"/>
    <col min="9480" max="9480" width="6.5" customWidth="1"/>
    <col min="9481" max="9481" width="4.375" customWidth="1"/>
    <col min="9482" max="9482" width="5.875" customWidth="1"/>
    <col min="9483" max="9483" width="4.125" customWidth="1"/>
    <col min="9484" max="9484" width="6" customWidth="1"/>
    <col min="9485" max="9485" width="5.5" customWidth="1"/>
    <col min="9486" max="9486" width="6.375" customWidth="1"/>
    <col min="9487" max="9487" width="5.125" customWidth="1"/>
    <col min="9488" max="9488" width="6.125" customWidth="1"/>
    <col min="9489" max="9489" width="5.625" customWidth="1"/>
    <col min="9490" max="9490" width="6.125" customWidth="1"/>
    <col min="9491" max="9491" width="11" customWidth="1"/>
    <col min="9492" max="9492" width="11.25" customWidth="1"/>
    <col min="9493" max="9493" width="7.875" customWidth="1"/>
    <col min="9494" max="9494" width="9.875" bestFit="1" customWidth="1"/>
    <col min="9495" max="9495" width="11.125" bestFit="1" customWidth="1"/>
    <col min="9729" max="9729" width="4.75" customWidth="1"/>
    <col min="9730" max="9730" width="27.5" customWidth="1"/>
    <col min="9731" max="9731" width="5.5" customWidth="1"/>
    <col min="9732" max="9732" width="6.375" customWidth="1"/>
    <col min="9733" max="9733" width="4.875" customWidth="1"/>
    <col min="9734" max="9734" width="5.875" customWidth="1"/>
    <col min="9735" max="9735" width="5.125" customWidth="1"/>
    <col min="9736" max="9736" width="6.5" customWidth="1"/>
    <col min="9737" max="9737" width="4.375" customWidth="1"/>
    <col min="9738" max="9738" width="5.875" customWidth="1"/>
    <col min="9739" max="9739" width="4.125" customWidth="1"/>
    <col min="9740" max="9740" width="6" customWidth="1"/>
    <col min="9741" max="9741" width="5.5" customWidth="1"/>
    <col min="9742" max="9742" width="6.375" customWidth="1"/>
    <col min="9743" max="9743" width="5.125" customWidth="1"/>
    <col min="9744" max="9744" width="6.125" customWidth="1"/>
    <col min="9745" max="9745" width="5.625" customWidth="1"/>
    <col min="9746" max="9746" width="6.125" customWidth="1"/>
    <col min="9747" max="9747" width="11" customWidth="1"/>
    <col min="9748" max="9748" width="11.25" customWidth="1"/>
    <col min="9749" max="9749" width="7.875" customWidth="1"/>
    <col min="9750" max="9750" width="9.875" bestFit="1" customWidth="1"/>
    <col min="9751" max="9751" width="11.125" bestFit="1" customWidth="1"/>
    <col min="9985" max="9985" width="4.75" customWidth="1"/>
    <col min="9986" max="9986" width="27.5" customWidth="1"/>
    <col min="9987" max="9987" width="5.5" customWidth="1"/>
    <col min="9988" max="9988" width="6.375" customWidth="1"/>
    <col min="9989" max="9989" width="4.875" customWidth="1"/>
    <col min="9990" max="9990" width="5.875" customWidth="1"/>
    <col min="9991" max="9991" width="5.125" customWidth="1"/>
    <col min="9992" max="9992" width="6.5" customWidth="1"/>
    <col min="9993" max="9993" width="4.375" customWidth="1"/>
    <col min="9994" max="9994" width="5.875" customWidth="1"/>
    <col min="9995" max="9995" width="4.125" customWidth="1"/>
    <col min="9996" max="9996" width="6" customWidth="1"/>
    <col min="9997" max="9997" width="5.5" customWidth="1"/>
    <col min="9998" max="9998" width="6.375" customWidth="1"/>
    <col min="9999" max="9999" width="5.125" customWidth="1"/>
    <col min="10000" max="10000" width="6.125" customWidth="1"/>
    <col min="10001" max="10001" width="5.625" customWidth="1"/>
    <col min="10002" max="10002" width="6.125" customWidth="1"/>
    <col min="10003" max="10003" width="11" customWidth="1"/>
    <col min="10004" max="10004" width="11.25" customWidth="1"/>
    <col min="10005" max="10005" width="7.875" customWidth="1"/>
    <col min="10006" max="10006" width="9.875" bestFit="1" customWidth="1"/>
    <col min="10007" max="10007" width="11.125" bestFit="1" customWidth="1"/>
    <col min="10241" max="10241" width="4.75" customWidth="1"/>
    <col min="10242" max="10242" width="27.5" customWidth="1"/>
    <col min="10243" max="10243" width="5.5" customWidth="1"/>
    <col min="10244" max="10244" width="6.375" customWidth="1"/>
    <col min="10245" max="10245" width="4.875" customWidth="1"/>
    <col min="10246" max="10246" width="5.875" customWidth="1"/>
    <col min="10247" max="10247" width="5.125" customWidth="1"/>
    <col min="10248" max="10248" width="6.5" customWidth="1"/>
    <col min="10249" max="10249" width="4.375" customWidth="1"/>
    <col min="10250" max="10250" width="5.875" customWidth="1"/>
    <col min="10251" max="10251" width="4.125" customWidth="1"/>
    <col min="10252" max="10252" width="6" customWidth="1"/>
    <col min="10253" max="10253" width="5.5" customWidth="1"/>
    <col min="10254" max="10254" width="6.375" customWidth="1"/>
    <col min="10255" max="10255" width="5.125" customWidth="1"/>
    <col min="10256" max="10256" width="6.125" customWidth="1"/>
    <col min="10257" max="10257" width="5.625" customWidth="1"/>
    <col min="10258" max="10258" width="6.125" customWidth="1"/>
    <col min="10259" max="10259" width="11" customWidth="1"/>
    <col min="10260" max="10260" width="11.25" customWidth="1"/>
    <col min="10261" max="10261" width="7.875" customWidth="1"/>
    <col min="10262" max="10262" width="9.875" bestFit="1" customWidth="1"/>
    <col min="10263" max="10263" width="11.125" bestFit="1" customWidth="1"/>
    <col min="10497" max="10497" width="4.75" customWidth="1"/>
    <col min="10498" max="10498" width="27.5" customWidth="1"/>
    <col min="10499" max="10499" width="5.5" customWidth="1"/>
    <col min="10500" max="10500" width="6.375" customWidth="1"/>
    <col min="10501" max="10501" width="4.875" customWidth="1"/>
    <col min="10502" max="10502" width="5.875" customWidth="1"/>
    <col min="10503" max="10503" width="5.125" customWidth="1"/>
    <col min="10504" max="10504" width="6.5" customWidth="1"/>
    <col min="10505" max="10505" width="4.375" customWidth="1"/>
    <col min="10506" max="10506" width="5.875" customWidth="1"/>
    <col min="10507" max="10507" width="4.125" customWidth="1"/>
    <col min="10508" max="10508" width="6" customWidth="1"/>
    <col min="10509" max="10509" width="5.5" customWidth="1"/>
    <col min="10510" max="10510" width="6.375" customWidth="1"/>
    <col min="10511" max="10511" width="5.125" customWidth="1"/>
    <col min="10512" max="10512" width="6.125" customWidth="1"/>
    <col min="10513" max="10513" width="5.625" customWidth="1"/>
    <col min="10514" max="10514" width="6.125" customWidth="1"/>
    <col min="10515" max="10515" width="11" customWidth="1"/>
    <col min="10516" max="10516" width="11.25" customWidth="1"/>
    <col min="10517" max="10517" width="7.875" customWidth="1"/>
    <col min="10518" max="10518" width="9.875" bestFit="1" customWidth="1"/>
    <col min="10519" max="10519" width="11.125" bestFit="1" customWidth="1"/>
    <col min="10753" max="10753" width="4.75" customWidth="1"/>
    <col min="10754" max="10754" width="27.5" customWidth="1"/>
    <col min="10755" max="10755" width="5.5" customWidth="1"/>
    <col min="10756" max="10756" width="6.375" customWidth="1"/>
    <col min="10757" max="10757" width="4.875" customWidth="1"/>
    <col min="10758" max="10758" width="5.875" customWidth="1"/>
    <col min="10759" max="10759" width="5.125" customWidth="1"/>
    <col min="10760" max="10760" width="6.5" customWidth="1"/>
    <col min="10761" max="10761" width="4.375" customWidth="1"/>
    <col min="10762" max="10762" width="5.875" customWidth="1"/>
    <col min="10763" max="10763" width="4.125" customWidth="1"/>
    <col min="10764" max="10764" width="6" customWidth="1"/>
    <col min="10765" max="10765" width="5.5" customWidth="1"/>
    <col min="10766" max="10766" width="6.375" customWidth="1"/>
    <col min="10767" max="10767" width="5.125" customWidth="1"/>
    <col min="10768" max="10768" width="6.125" customWidth="1"/>
    <col min="10769" max="10769" width="5.625" customWidth="1"/>
    <col min="10770" max="10770" width="6.125" customWidth="1"/>
    <col min="10771" max="10771" width="11" customWidth="1"/>
    <col min="10772" max="10772" width="11.25" customWidth="1"/>
    <col min="10773" max="10773" width="7.875" customWidth="1"/>
    <col min="10774" max="10774" width="9.875" bestFit="1" customWidth="1"/>
    <col min="10775" max="10775" width="11.125" bestFit="1" customWidth="1"/>
    <col min="11009" max="11009" width="4.75" customWidth="1"/>
    <col min="11010" max="11010" width="27.5" customWidth="1"/>
    <col min="11011" max="11011" width="5.5" customWidth="1"/>
    <col min="11012" max="11012" width="6.375" customWidth="1"/>
    <col min="11013" max="11013" width="4.875" customWidth="1"/>
    <col min="11014" max="11014" width="5.875" customWidth="1"/>
    <col min="11015" max="11015" width="5.125" customWidth="1"/>
    <col min="11016" max="11016" width="6.5" customWidth="1"/>
    <col min="11017" max="11017" width="4.375" customWidth="1"/>
    <col min="11018" max="11018" width="5.875" customWidth="1"/>
    <col min="11019" max="11019" width="4.125" customWidth="1"/>
    <col min="11020" max="11020" width="6" customWidth="1"/>
    <col min="11021" max="11021" width="5.5" customWidth="1"/>
    <col min="11022" max="11022" width="6.375" customWidth="1"/>
    <col min="11023" max="11023" width="5.125" customWidth="1"/>
    <col min="11024" max="11024" width="6.125" customWidth="1"/>
    <col min="11025" max="11025" width="5.625" customWidth="1"/>
    <col min="11026" max="11026" width="6.125" customWidth="1"/>
    <col min="11027" max="11027" width="11" customWidth="1"/>
    <col min="11028" max="11028" width="11.25" customWidth="1"/>
    <col min="11029" max="11029" width="7.875" customWidth="1"/>
    <col min="11030" max="11030" width="9.875" bestFit="1" customWidth="1"/>
    <col min="11031" max="11031" width="11.125" bestFit="1" customWidth="1"/>
    <col min="11265" max="11265" width="4.75" customWidth="1"/>
    <col min="11266" max="11266" width="27.5" customWidth="1"/>
    <col min="11267" max="11267" width="5.5" customWidth="1"/>
    <col min="11268" max="11268" width="6.375" customWidth="1"/>
    <col min="11269" max="11269" width="4.875" customWidth="1"/>
    <col min="11270" max="11270" width="5.875" customWidth="1"/>
    <col min="11271" max="11271" width="5.125" customWidth="1"/>
    <col min="11272" max="11272" width="6.5" customWidth="1"/>
    <col min="11273" max="11273" width="4.375" customWidth="1"/>
    <col min="11274" max="11274" width="5.875" customWidth="1"/>
    <col min="11275" max="11275" width="4.125" customWidth="1"/>
    <col min="11276" max="11276" width="6" customWidth="1"/>
    <col min="11277" max="11277" width="5.5" customWidth="1"/>
    <col min="11278" max="11278" width="6.375" customWidth="1"/>
    <col min="11279" max="11279" width="5.125" customWidth="1"/>
    <col min="11280" max="11280" width="6.125" customWidth="1"/>
    <col min="11281" max="11281" width="5.625" customWidth="1"/>
    <col min="11282" max="11282" width="6.125" customWidth="1"/>
    <col min="11283" max="11283" width="11" customWidth="1"/>
    <col min="11284" max="11284" width="11.25" customWidth="1"/>
    <col min="11285" max="11285" width="7.875" customWidth="1"/>
    <col min="11286" max="11286" width="9.875" bestFit="1" customWidth="1"/>
    <col min="11287" max="11287" width="11.125" bestFit="1" customWidth="1"/>
    <col min="11521" max="11521" width="4.75" customWidth="1"/>
    <col min="11522" max="11522" width="27.5" customWidth="1"/>
    <col min="11523" max="11523" width="5.5" customWidth="1"/>
    <col min="11524" max="11524" width="6.375" customWidth="1"/>
    <col min="11525" max="11525" width="4.875" customWidth="1"/>
    <col min="11526" max="11526" width="5.875" customWidth="1"/>
    <col min="11527" max="11527" width="5.125" customWidth="1"/>
    <col min="11528" max="11528" width="6.5" customWidth="1"/>
    <col min="11529" max="11529" width="4.375" customWidth="1"/>
    <col min="11530" max="11530" width="5.875" customWidth="1"/>
    <col min="11531" max="11531" width="4.125" customWidth="1"/>
    <col min="11532" max="11532" width="6" customWidth="1"/>
    <col min="11533" max="11533" width="5.5" customWidth="1"/>
    <col min="11534" max="11534" width="6.375" customWidth="1"/>
    <col min="11535" max="11535" width="5.125" customWidth="1"/>
    <col min="11536" max="11536" width="6.125" customWidth="1"/>
    <col min="11537" max="11537" width="5.625" customWidth="1"/>
    <col min="11538" max="11538" width="6.125" customWidth="1"/>
    <col min="11539" max="11539" width="11" customWidth="1"/>
    <col min="11540" max="11540" width="11.25" customWidth="1"/>
    <col min="11541" max="11541" width="7.875" customWidth="1"/>
    <col min="11542" max="11542" width="9.875" bestFit="1" customWidth="1"/>
    <col min="11543" max="11543" width="11.125" bestFit="1" customWidth="1"/>
    <col min="11777" max="11777" width="4.75" customWidth="1"/>
    <col min="11778" max="11778" width="27.5" customWidth="1"/>
    <col min="11779" max="11779" width="5.5" customWidth="1"/>
    <col min="11780" max="11780" width="6.375" customWidth="1"/>
    <col min="11781" max="11781" width="4.875" customWidth="1"/>
    <col min="11782" max="11782" width="5.875" customWidth="1"/>
    <col min="11783" max="11783" width="5.125" customWidth="1"/>
    <col min="11784" max="11784" width="6.5" customWidth="1"/>
    <col min="11785" max="11785" width="4.375" customWidth="1"/>
    <col min="11786" max="11786" width="5.875" customWidth="1"/>
    <col min="11787" max="11787" width="4.125" customWidth="1"/>
    <col min="11788" max="11788" width="6" customWidth="1"/>
    <col min="11789" max="11789" width="5.5" customWidth="1"/>
    <col min="11790" max="11790" width="6.375" customWidth="1"/>
    <col min="11791" max="11791" width="5.125" customWidth="1"/>
    <col min="11792" max="11792" width="6.125" customWidth="1"/>
    <col min="11793" max="11793" width="5.625" customWidth="1"/>
    <col min="11794" max="11794" width="6.125" customWidth="1"/>
    <col min="11795" max="11795" width="11" customWidth="1"/>
    <col min="11796" max="11796" width="11.25" customWidth="1"/>
    <col min="11797" max="11797" width="7.875" customWidth="1"/>
    <col min="11798" max="11798" width="9.875" bestFit="1" customWidth="1"/>
    <col min="11799" max="11799" width="11.125" bestFit="1" customWidth="1"/>
    <col min="12033" max="12033" width="4.75" customWidth="1"/>
    <col min="12034" max="12034" width="27.5" customWidth="1"/>
    <col min="12035" max="12035" width="5.5" customWidth="1"/>
    <col min="12036" max="12036" width="6.375" customWidth="1"/>
    <col min="12037" max="12037" width="4.875" customWidth="1"/>
    <col min="12038" max="12038" width="5.875" customWidth="1"/>
    <col min="12039" max="12039" width="5.125" customWidth="1"/>
    <col min="12040" max="12040" width="6.5" customWidth="1"/>
    <col min="12041" max="12041" width="4.375" customWidth="1"/>
    <col min="12042" max="12042" width="5.875" customWidth="1"/>
    <col min="12043" max="12043" width="4.125" customWidth="1"/>
    <col min="12044" max="12044" width="6" customWidth="1"/>
    <col min="12045" max="12045" width="5.5" customWidth="1"/>
    <col min="12046" max="12046" width="6.375" customWidth="1"/>
    <col min="12047" max="12047" width="5.125" customWidth="1"/>
    <col min="12048" max="12048" width="6.125" customWidth="1"/>
    <col min="12049" max="12049" width="5.625" customWidth="1"/>
    <col min="12050" max="12050" width="6.125" customWidth="1"/>
    <col min="12051" max="12051" width="11" customWidth="1"/>
    <col min="12052" max="12052" width="11.25" customWidth="1"/>
    <col min="12053" max="12053" width="7.875" customWidth="1"/>
    <col min="12054" max="12054" width="9.875" bestFit="1" customWidth="1"/>
    <col min="12055" max="12055" width="11.125" bestFit="1" customWidth="1"/>
    <col min="12289" max="12289" width="4.75" customWidth="1"/>
    <col min="12290" max="12290" width="27.5" customWidth="1"/>
    <col min="12291" max="12291" width="5.5" customWidth="1"/>
    <col min="12292" max="12292" width="6.375" customWidth="1"/>
    <col min="12293" max="12293" width="4.875" customWidth="1"/>
    <col min="12294" max="12294" width="5.875" customWidth="1"/>
    <col min="12295" max="12295" width="5.125" customWidth="1"/>
    <col min="12296" max="12296" width="6.5" customWidth="1"/>
    <col min="12297" max="12297" width="4.375" customWidth="1"/>
    <col min="12298" max="12298" width="5.875" customWidth="1"/>
    <col min="12299" max="12299" width="4.125" customWidth="1"/>
    <col min="12300" max="12300" width="6" customWidth="1"/>
    <col min="12301" max="12301" width="5.5" customWidth="1"/>
    <col min="12302" max="12302" width="6.375" customWidth="1"/>
    <col min="12303" max="12303" width="5.125" customWidth="1"/>
    <col min="12304" max="12304" width="6.125" customWidth="1"/>
    <col min="12305" max="12305" width="5.625" customWidth="1"/>
    <col min="12306" max="12306" width="6.125" customWidth="1"/>
    <col min="12307" max="12307" width="11" customWidth="1"/>
    <col min="12308" max="12308" width="11.25" customWidth="1"/>
    <col min="12309" max="12309" width="7.875" customWidth="1"/>
    <col min="12310" max="12310" width="9.875" bestFit="1" customWidth="1"/>
    <col min="12311" max="12311" width="11.125" bestFit="1" customWidth="1"/>
    <col min="12545" max="12545" width="4.75" customWidth="1"/>
    <col min="12546" max="12546" width="27.5" customWidth="1"/>
    <col min="12547" max="12547" width="5.5" customWidth="1"/>
    <col min="12548" max="12548" width="6.375" customWidth="1"/>
    <col min="12549" max="12549" width="4.875" customWidth="1"/>
    <col min="12550" max="12550" width="5.875" customWidth="1"/>
    <col min="12551" max="12551" width="5.125" customWidth="1"/>
    <col min="12552" max="12552" width="6.5" customWidth="1"/>
    <col min="12553" max="12553" width="4.375" customWidth="1"/>
    <col min="12554" max="12554" width="5.875" customWidth="1"/>
    <col min="12555" max="12555" width="4.125" customWidth="1"/>
    <col min="12556" max="12556" width="6" customWidth="1"/>
    <col min="12557" max="12557" width="5.5" customWidth="1"/>
    <col min="12558" max="12558" width="6.375" customWidth="1"/>
    <col min="12559" max="12559" width="5.125" customWidth="1"/>
    <col min="12560" max="12560" width="6.125" customWidth="1"/>
    <col min="12561" max="12561" width="5.625" customWidth="1"/>
    <col min="12562" max="12562" width="6.125" customWidth="1"/>
    <col min="12563" max="12563" width="11" customWidth="1"/>
    <col min="12564" max="12564" width="11.25" customWidth="1"/>
    <col min="12565" max="12565" width="7.875" customWidth="1"/>
    <col min="12566" max="12566" width="9.875" bestFit="1" customWidth="1"/>
    <col min="12567" max="12567" width="11.125" bestFit="1" customWidth="1"/>
    <col min="12801" max="12801" width="4.75" customWidth="1"/>
    <col min="12802" max="12802" width="27.5" customWidth="1"/>
    <col min="12803" max="12803" width="5.5" customWidth="1"/>
    <col min="12804" max="12804" width="6.375" customWidth="1"/>
    <col min="12805" max="12805" width="4.875" customWidth="1"/>
    <col min="12806" max="12806" width="5.875" customWidth="1"/>
    <col min="12807" max="12807" width="5.125" customWidth="1"/>
    <col min="12808" max="12808" width="6.5" customWidth="1"/>
    <col min="12809" max="12809" width="4.375" customWidth="1"/>
    <col min="12810" max="12810" width="5.875" customWidth="1"/>
    <col min="12811" max="12811" width="4.125" customWidth="1"/>
    <col min="12812" max="12812" width="6" customWidth="1"/>
    <col min="12813" max="12813" width="5.5" customWidth="1"/>
    <col min="12814" max="12814" width="6.375" customWidth="1"/>
    <col min="12815" max="12815" width="5.125" customWidth="1"/>
    <col min="12816" max="12816" width="6.125" customWidth="1"/>
    <col min="12817" max="12817" width="5.625" customWidth="1"/>
    <col min="12818" max="12818" width="6.125" customWidth="1"/>
    <col min="12819" max="12819" width="11" customWidth="1"/>
    <col min="12820" max="12820" width="11.25" customWidth="1"/>
    <col min="12821" max="12821" width="7.875" customWidth="1"/>
    <col min="12822" max="12822" width="9.875" bestFit="1" customWidth="1"/>
    <col min="12823" max="12823" width="11.125" bestFit="1" customWidth="1"/>
    <col min="13057" max="13057" width="4.75" customWidth="1"/>
    <col min="13058" max="13058" width="27.5" customWidth="1"/>
    <col min="13059" max="13059" width="5.5" customWidth="1"/>
    <col min="13060" max="13060" width="6.375" customWidth="1"/>
    <col min="13061" max="13061" width="4.875" customWidth="1"/>
    <col min="13062" max="13062" width="5.875" customWidth="1"/>
    <col min="13063" max="13063" width="5.125" customWidth="1"/>
    <col min="13064" max="13064" width="6.5" customWidth="1"/>
    <col min="13065" max="13065" width="4.375" customWidth="1"/>
    <col min="13066" max="13066" width="5.875" customWidth="1"/>
    <col min="13067" max="13067" width="4.125" customWidth="1"/>
    <col min="13068" max="13068" width="6" customWidth="1"/>
    <col min="13069" max="13069" width="5.5" customWidth="1"/>
    <col min="13070" max="13070" width="6.375" customWidth="1"/>
    <col min="13071" max="13071" width="5.125" customWidth="1"/>
    <col min="13072" max="13072" width="6.125" customWidth="1"/>
    <col min="13073" max="13073" width="5.625" customWidth="1"/>
    <col min="13074" max="13074" width="6.125" customWidth="1"/>
    <col min="13075" max="13075" width="11" customWidth="1"/>
    <col min="13076" max="13076" width="11.25" customWidth="1"/>
    <col min="13077" max="13077" width="7.875" customWidth="1"/>
    <col min="13078" max="13078" width="9.875" bestFit="1" customWidth="1"/>
    <col min="13079" max="13079" width="11.125" bestFit="1" customWidth="1"/>
    <col min="13313" max="13313" width="4.75" customWidth="1"/>
    <col min="13314" max="13314" width="27.5" customWidth="1"/>
    <col min="13315" max="13315" width="5.5" customWidth="1"/>
    <col min="13316" max="13316" width="6.375" customWidth="1"/>
    <col min="13317" max="13317" width="4.875" customWidth="1"/>
    <col min="13318" max="13318" width="5.875" customWidth="1"/>
    <col min="13319" max="13319" width="5.125" customWidth="1"/>
    <col min="13320" max="13320" width="6.5" customWidth="1"/>
    <col min="13321" max="13321" width="4.375" customWidth="1"/>
    <col min="13322" max="13322" width="5.875" customWidth="1"/>
    <col min="13323" max="13323" width="4.125" customWidth="1"/>
    <col min="13324" max="13324" width="6" customWidth="1"/>
    <col min="13325" max="13325" width="5.5" customWidth="1"/>
    <col min="13326" max="13326" width="6.375" customWidth="1"/>
    <col min="13327" max="13327" width="5.125" customWidth="1"/>
    <col min="13328" max="13328" width="6.125" customWidth="1"/>
    <col min="13329" max="13329" width="5.625" customWidth="1"/>
    <col min="13330" max="13330" width="6.125" customWidth="1"/>
    <col min="13331" max="13331" width="11" customWidth="1"/>
    <col min="13332" max="13332" width="11.25" customWidth="1"/>
    <col min="13333" max="13333" width="7.875" customWidth="1"/>
    <col min="13334" max="13334" width="9.875" bestFit="1" customWidth="1"/>
    <col min="13335" max="13335" width="11.125" bestFit="1" customWidth="1"/>
    <col min="13569" max="13569" width="4.75" customWidth="1"/>
    <col min="13570" max="13570" width="27.5" customWidth="1"/>
    <col min="13571" max="13571" width="5.5" customWidth="1"/>
    <col min="13572" max="13572" width="6.375" customWidth="1"/>
    <col min="13573" max="13573" width="4.875" customWidth="1"/>
    <col min="13574" max="13574" width="5.875" customWidth="1"/>
    <col min="13575" max="13575" width="5.125" customWidth="1"/>
    <col min="13576" max="13576" width="6.5" customWidth="1"/>
    <col min="13577" max="13577" width="4.375" customWidth="1"/>
    <col min="13578" max="13578" width="5.875" customWidth="1"/>
    <col min="13579" max="13579" width="4.125" customWidth="1"/>
    <col min="13580" max="13580" width="6" customWidth="1"/>
    <col min="13581" max="13581" width="5.5" customWidth="1"/>
    <col min="13582" max="13582" width="6.375" customWidth="1"/>
    <col min="13583" max="13583" width="5.125" customWidth="1"/>
    <col min="13584" max="13584" width="6.125" customWidth="1"/>
    <col min="13585" max="13585" width="5.625" customWidth="1"/>
    <col min="13586" max="13586" width="6.125" customWidth="1"/>
    <col min="13587" max="13587" width="11" customWidth="1"/>
    <col min="13588" max="13588" width="11.25" customWidth="1"/>
    <col min="13589" max="13589" width="7.875" customWidth="1"/>
    <col min="13590" max="13590" width="9.875" bestFit="1" customWidth="1"/>
    <col min="13591" max="13591" width="11.125" bestFit="1" customWidth="1"/>
    <col min="13825" max="13825" width="4.75" customWidth="1"/>
    <col min="13826" max="13826" width="27.5" customWidth="1"/>
    <col min="13827" max="13827" width="5.5" customWidth="1"/>
    <col min="13828" max="13828" width="6.375" customWidth="1"/>
    <col min="13829" max="13829" width="4.875" customWidth="1"/>
    <col min="13830" max="13830" width="5.875" customWidth="1"/>
    <col min="13831" max="13831" width="5.125" customWidth="1"/>
    <col min="13832" max="13832" width="6.5" customWidth="1"/>
    <col min="13833" max="13833" width="4.375" customWidth="1"/>
    <col min="13834" max="13834" width="5.875" customWidth="1"/>
    <col min="13835" max="13835" width="4.125" customWidth="1"/>
    <col min="13836" max="13836" width="6" customWidth="1"/>
    <col min="13837" max="13837" width="5.5" customWidth="1"/>
    <col min="13838" max="13838" width="6.375" customWidth="1"/>
    <col min="13839" max="13839" width="5.125" customWidth="1"/>
    <col min="13840" max="13840" width="6.125" customWidth="1"/>
    <col min="13841" max="13841" width="5.625" customWidth="1"/>
    <col min="13842" max="13842" width="6.125" customWidth="1"/>
    <col min="13843" max="13843" width="11" customWidth="1"/>
    <col min="13844" max="13844" width="11.25" customWidth="1"/>
    <col min="13845" max="13845" width="7.875" customWidth="1"/>
    <col min="13846" max="13846" width="9.875" bestFit="1" customWidth="1"/>
    <col min="13847" max="13847" width="11.125" bestFit="1" customWidth="1"/>
    <col min="14081" max="14081" width="4.75" customWidth="1"/>
    <col min="14082" max="14082" width="27.5" customWidth="1"/>
    <col min="14083" max="14083" width="5.5" customWidth="1"/>
    <col min="14084" max="14084" width="6.375" customWidth="1"/>
    <col min="14085" max="14085" width="4.875" customWidth="1"/>
    <col min="14086" max="14086" width="5.875" customWidth="1"/>
    <col min="14087" max="14087" width="5.125" customWidth="1"/>
    <col min="14088" max="14088" width="6.5" customWidth="1"/>
    <col min="14089" max="14089" width="4.375" customWidth="1"/>
    <col min="14090" max="14090" width="5.875" customWidth="1"/>
    <col min="14091" max="14091" width="4.125" customWidth="1"/>
    <col min="14092" max="14092" width="6" customWidth="1"/>
    <col min="14093" max="14093" width="5.5" customWidth="1"/>
    <col min="14094" max="14094" width="6.375" customWidth="1"/>
    <col min="14095" max="14095" width="5.125" customWidth="1"/>
    <col min="14096" max="14096" width="6.125" customWidth="1"/>
    <col min="14097" max="14097" width="5.625" customWidth="1"/>
    <col min="14098" max="14098" width="6.125" customWidth="1"/>
    <col min="14099" max="14099" width="11" customWidth="1"/>
    <col min="14100" max="14100" width="11.25" customWidth="1"/>
    <col min="14101" max="14101" width="7.875" customWidth="1"/>
    <col min="14102" max="14102" width="9.875" bestFit="1" customWidth="1"/>
    <col min="14103" max="14103" width="11.125" bestFit="1" customWidth="1"/>
    <col min="14337" max="14337" width="4.75" customWidth="1"/>
    <col min="14338" max="14338" width="27.5" customWidth="1"/>
    <col min="14339" max="14339" width="5.5" customWidth="1"/>
    <col min="14340" max="14340" width="6.375" customWidth="1"/>
    <col min="14341" max="14341" width="4.875" customWidth="1"/>
    <col min="14342" max="14342" width="5.875" customWidth="1"/>
    <col min="14343" max="14343" width="5.125" customWidth="1"/>
    <col min="14344" max="14344" width="6.5" customWidth="1"/>
    <col min="14345" max="14345" width="4.375" customWidth="1"/>
    <col min="14346" max="14346" width="5.875" customWidth="1"/>
    <col min="14347" max="14347" width="4.125" customWidth="1"/>
    <col min="14348" max="14348" width="6" customWidth="1"/>
    <col min="14349" max="14349" width="5.5" customWidth="1"/>
    <col min="14350" max="14350" width="6.375" customWidth="1"/>
    <col min="14351" max="14351" width="5.125" customWidth="1"/>
    <col min="14352" max="14352" width="6.125" customWidth="1"/>
    <col min="14353" max="14353" width="5.625" customWidth="1"/>
    <col min="14354" max="14354" width="6.125" customWidth="1"/>
    <col min="14355" max="14355" width="11" customWidth="1"/>
    <col min="14356" max="14356" width="11.25" customWidth="1"/>
    <col min="14357" max="14357" width="7.875" customWidth="1"/>
    <col min="14358" max="14358" width="9.875" bestFit="1" customWidth="1"/>
    <col min="14359" max="14359" width="11.125" bestFit="1" customWidth="1"/>
    <col min="14593" max="14593" width="4.75" customWidth="1"/>
    <col min="14594" max="14594" width="27.5" customWidth="1"/>
    <col min="14595" max="14595" width="5.5" customWidth="1"/>
    <col min="14596" max="14596" width="6.375" customWidth="1"/>
    <col min="14597" max="14597" width="4.875" customWidth="1"/>
    <col min="14598" max="14598" width="5.875" customWidth="1"/>
    <col min="14599" max="14599" width="5.125" customWidth="1"/>
    <col min="14600" max="14600" width="6.5" customWidth="1"/>
    <col min="14601" max="14601" width="4.375" customWidth="1"/>
    <col min="14602" max="14602" width="5.875" customWidth="1"/>
    <col min="14603" max="14603" width="4.125" customWidth="1"/>
    <col min="14604" max="14604" width="6" customWidth="1"/>
    <col min="14605" max="14605" width="5.5" customWidth="1"/>
    <col min="14606" max="14606" width="6.375" customWidth="1"/>
    <col min="14607" max="14607" width="5.125" customWidth="1"/>
    <col min="14608" max="14608" width="6.125" customWidth="1"/>
    <col min="14609" max="14609" width="5.625" customWidth="1"/>
    <col min="14610" max="14610" width="6.125" customWidth="1"/>
    <col min="14611" max="14611" width="11" customWidth="1"/>
    <col min="14612" max="14612" width="11.25" customWidth="1"/>
    <col min="14613" max="14613" width="7.875" customWidth="1"/>
    <col min="14614" max="14614" width="9.875" bestFit="1" customWidth="1"/>
    <col min="14615" max="14615" width="11.125" bestFit="1" customWidth="1"/>
    <col min="14849" max="14849" width="4.75" customWidth="1"/>
    <col min="14850" max="14850" width="27.5" customWidth="1"/>
    <col min="14851" max="14851" width="5.5" customWidth="1"/>
    <col min="14852" max="14852" width="6.375" customWidth="1"/>
    <col min="14853" max="14853" width="4.875" customWidth="1"/>
    <col min="14854" max="14854" width="5.875" customWidth="1"/>
    <col min="14855" max="14855" width="5.125" customWidth="1"/>
    <col min="14856" max="14856" width="6.5" customWidth="1"/>
    <col min="14857" max="14857" width="4.375" customWidth="1"/>
    <col min="14858" max="14858" width="5.875" customWidth="1"/>
    <col min="14859" max="14859" width="4.125" customWidth="1"/>
    <col min="14860" max="14860" width="6" customWidth="1"/>
    <col min="14861" max="14861" width="5.5" customWidth="1"/>
    <col min="14862" max="14862" width="6.375" customWidth="1"/>
    <col min="14863" max="14863" width="5.125" customWidth="1"/>
    <col min="14864" max="14864" width="6.125" customWidth="1"/>
    <col min="14865" max="14865" width="5.625" customWidth="1"/>
    <col min="14866" max="14866" width="6.125" customWidth="1"/>
    <col min="14867" max="14867" width="11" customWidth="1"/>
    <col min="14868" max="14868" width="11.25" customWidth="1"/>
    <col min="14869" max="14869" width="7.875" customWidth="1"/>
    <col min="14870" max="14870" width="9.875" bestFit="1" customWidth="1"/>
    <col min="14871" max="14871" width="11.125" bestFit="1" customWidth="1"/>
    <col min="15105" max="15105" width="4.75" customWidth="1"/>
    <col min="15106" max="15106" width="27.5" customWidth="1"/>
    <col min="15107" max="15107" width="5.5" customWidth="1"/>
    <col min="15108" max="15108" width="6.375" customWidth="1"/>
    <col min="15109" max="15109" width="4.875" customWidth="1"/>
    <col min="15110" max="15110" width="5.875" customWidth="1"/>
    <col min="15111" max="15111" width="5.125" customWidth="1"/>
    <col min="15112" max="15112" width="6.5" customWidth="1"/>
    <col min="15113" max="15113" width="4.375" customWidth="1"/>
    <col min="15114" max="15114" width="5.875" customWidth="1"/>
    <col min="15115" max="15115" width="4.125" customWidth="1"/>
    <col min="15116" max="15116" width="6" customWidth="1"/>
    <col min="15117" max="15117" width="5.5" customWidth="1"/>
    <col min="15118" max="15118" width="6.375" customWidth="1"/>
    <col min="15119" max="15119" width="5.125" customWidth="1"/>
    <col min="15120" max="15120" width="6.125" customWidth="1"/>
    <col min="15121" max="15121" width="5.625" customWidth="1"/>
    <col min="15122" max="15122" width="6.125" customWidth="1"/>
    <col min="15123" max="15123" width="11" customWidth="1"/>
    <col min="15124" max="15124" width="11.25" customWidth="1"/>
    <col min="15125" max="15125" width="7.875" customWidth="1"/>
    <col min="15126" max="15126" width="9.875" bestFit="1" customWidth="1"/>
    <col min="15127" max="15127" width="11.125" bestFit="1" customWidth="1"/>
    <col min="15361" max="15361" width="4.75" customWidth="1"/>
    <col min="15362" max="15362" width="27.5" customWidth="1"/>
    <col min="15363" max="15363" width="5.5" customWidth="1"/>
    <col min="15364" max="15364" width="6.375" customWidth="1"/>
    <col min="15365" max="15365" width="4.875" customWidth="1"/>
    <col min="15366" max="15366" width="5.875" customWidth="1"/>
    <col min="15367" max="15367" width="5.125" customWidth="1"/>
    <col min="15368" max="15368" width="6.5" customWidth="1"/>
    <col min="15369" max="15369" width="4.375" customWidth="1"/>
    <col min="15370" max="15370" width="5.875" customWidth="1"/>
    <col min="15371" max="15371" width="4.125" customWidth="1"/>
    <col min="15372" max="15372" width="6" customWidth="1"/>
    <col min="15373" max="15373" width="5.5" customWidth="1"/>
    <col min="15374" max="15374" width="6.375" customWidth="1"/>
    <col min="15375" max="15375" width="5.125" customWidth="1"/>
    <col min="15376" max="15376" width="6.125" customWidth="1"/>
    <col min="15377" max="15377" width="5.625" customWidth="1"/>
    <col min="15378" max="15378" width="6.125" customWidth="1"/>
    <col min="15379" max="15379" width="11" customWidth="1"/>
    <col min="15380" max="15380" width="11.25" customWidth="1"/>
    <col min="15381" max="15381" width="7.875" customWidth="1"/>
    <col min="15382" max="15382" width="9.875" bestFit="1" customWidth="1"/>
    <col min="15383" max="15383" width="11.125" bestFit="1" customWidth="1"/>
    <col min="15617" max="15617" width="4.75" customWidth="1"/>
    <col min="15618" max="15618" width="27.5" customWidth="1"/>
    <col min="15619" max="15619" width="5.5" customWidth="1"/>
    <col min="15620" max="15620" width="6.375" customWidth="1"/>
    <col min="15621" max="15621" width="4.875" customWidth="1"/>
    <col min="15622" max="15622" width="5.875" customWidth="1"/>
    <col min="15623" max="15623" width="5.125" customWidth="1"/>
    <col min="15624" max="15624" width="6.5" customWidth="1"/>
    <col min="15625" max="15625" width="4.375" customWidth="1"/>
    <col min="15626" max="15626" width="5.875" customWidth="1"/>
    <col min="15627" max="15627" width="4.125" customWidth="1"/>
    <col min="15628" max="15628" width="6" customWidth="1"/>
    <col min="15629" max="15629" width="5.5" customWidth="1"/>
    <col min="15630" max="15630" width="6.375" customWidth="1"/>
    <col min="15631" max="15631" width="5.125" customWidth="1"/>
    <col min="15632" max="15632" width="6.125" customWidth="1"/>
    <col min="15633" max="15633" width="5.625" customWidth="1"/>
    <col min="15634" max="15634" width="6.125" customWidth="1"/>
    <col min="15635" max="15635" width="11" customWidth="1"/>
    <col min="15636" max="15636" width="11.25" customWidth="1"/>
    <col min="15637" max="15637" width="7.875" customWidth="1"/>
    <col min="15638" max="15638" width="9.875" bestFit="1" customWidth="1"/>
    <col min="15639" max="15639" width="11.125" bestFit="1" customWidth="1"/>
    <col min="15873" max="15873" width="4.75" customWidth="1"/>
    <col min="15874" max="15874" width="27.5" customWidth="1"/>
    <col min="15875" max="15875" width="5.5" customWidth="1"/>
    <col min="15876" max="15876" width="6.375" customWidth="1"/>
    <col min="15877" max="15877" width="4.875" customWidth="1"/>
    <col min="15878" max="15878" width="5.875" customWidth="1"/>
    <col min="15879" max="15879" width="5.125" customWidth="1"/>
    <col min="15880" max="15880" width="6.5" customWidth="1"/>
    <col min="15881" max="15881" width="4.375" customWidth="1"/>
    <col min="15882" max="15882" width="5.875" customWidth="1"/>
    <col min="15883" max="15883" width="4.125" customWidth="1"/>
    <col min="15884" max="15884" width="6" customWidth="1"/>
    <col min="15885" max="15885" width="5.5" customWidth="1"/>
    <col min="15886" max="15886" width="6.375" customWidth="1"/>
    <col min="15887" max="15887" width="5.125" customWidth="1"/>
    <col min="15888" max="15888" width="6.125" customWidth="1"/>
    <col min="15889" max="15889" width="5.625" customWidth="1"/>
    <col min="15890" max="15890" width="6.125" customWidth="1"/>
    <col min="15891" max="15891" width="11" customWidth="1"/>
    <col min="15892" max="15892" width="11.25" customWidth="1"/>
    <col min="15893" max="15893" width="7.875" customWidth="1"/>
    <col min="15894" max="15894" width="9.875" bestFit="1" customWidth="1"/>
    <col min="15895" max="15895" width="11.125" bestFit="1" customWidth="1"/>
    <col min="16129" max="16129" width="4.75" customWidth="1"/>
    <col min="16130" max="16130" width="27.5" customWidth="1"/>
    <col min="16131" max="16131" width="5.5" customWidth="1"/>
    <col min="16132" max="16132" width="6.375" customWidth="1"/>
    <col min="16133" max="16133" width="4.875" customWidth="1"/>
    <col min="16134" max="16134" width="5.875" customWidth="1"/>
    <col min="16135" max="16135" width="5.125" customWidth="1"/>
    <col min="16136" max="16136" width="6.5" customWidth="1"/>
    <col min="16137" max="16137" width="4.375" customWidth="1"/>
    <col min="16138" max="16138" width="5.875" customWidth="1"/>
    <col min="16139" max="16139" width="4.125" customWidth="1"/>
    <col min="16140" max="16140" width="6" customWidth="1"/>
    <col min="16141" max="16141" width="5.5" customWidth="1"/>
    <col min="16142" max="16142" width="6.375" customWidth="1"/>
    <col min="16143" max="16143" width="5.125" customWidth="1"/>
    <col min="16144" max="16144" width="6.125" customWidth="1"/>
    <col min="16145" max="16145" width="5.625" customWidth="1"/>
    <col min="16146" max="16146" width="6.125" customWidth="1"/>
    <col min="16147" max="16147" width="11" customWidth="1"/>
    <col min="16148" max="16148" width="11.25" customWidth="1"/>
    <col min="16149" max="16149" width="7.875" customWidth="1"/>
    <col min="16150" max="16150" width="9.875" bestFit="1" customWidth="1"/>
    <col min="16151" max="16151" width="11.125" bestFit="1" customWidth="1"/>
  </cols>
  <sheetData>
    <row r="1" spans="1:24" ht="18.75" x14ac:dyDescent="0.3">
      <c r="A1" s="586" t="s">
        <v>3164</v>
      </c>
      <c r="B1" s="586"/>
      <c r="C1" s="586"/>
      <c r="D1" s="586"/>
      <c r="E1" s="586"/>
      <c r="F1" s="586"/>
      <c r="G1" s="586"/>
      <c r="H1" s="586"/>
      <c r="I1" s="586"/>
      <c r="J1" s="586"/>
      <c r="K1" s="586"/>
      <c r="L1" s="586"/>
      <c r="M1" s="586"/>
      <c r="N1" s="586"/>
      <c r="O1" s="586"/>
      <c r="P1" s="586"/>
      <c r="Q1" s="586"/>
      <c r="R1" s="586"/>
      <c r="S1" s="586"/>
    </row>
    <row r="2" spans="1:24" x14ac:dyDescent="0.25">
      <c r="A2" s="583" t="s">
        <v>3165</v>
      </c>
      <c r="B2" s="583"/>
      <c r="C2" s="583"/>
      <c r="D2" s="583"/>
      <c r="E2" s="583"/>
      <c r="F2" s="583"/>
      <c r="G2" s="583"/>
      <c r="H2" s="583"/>
      <c r="I2" s="583"/>
      <c r="J2" s="583"/>
      <c r="K2" s="583"/>
      <c r="L2" s="583"/>
      <c r="M2" s="583"/>
      <c r="N2" s="583"/>
      <c r="O2" s="583"/>
      <c r="P2" s="583"/>
      <c r="Q2" s="583"/>
      <c r="R2" s="583"/>
      <c r="S2" s="583"/>
    </row>
    <row r="3" spans="1:24" ht="16.5" customHeight="1" x14ac:dyDescent="0.25">
      <c r="B3" s="589"/>
      <c r="D3" s="590"/>
      <c r="F3" s="292">
        <f>C6+E6</f>
        <v>318</v>
      </c>
      <c r="P3" s="292">
        <f>O6+I6+K6+M6+G6</f>
        <v>143</v>
      </c>
      <c r="Q3" s="590"/>
      <c r="R3" s="590"/>
    </row>
    <row r="4" spans="1:24" ht="21" customHeight="1" x14ac:dyDescent="0.2">
      <c r="A4" s="591" t="s">
        <v>3166</v>
      </c>
      <c r="B4" s="592" t="s">
        <v>3167</v>
      </c>
      <c r="C4" s="593" t="s">
        <v>3168</v>
      </c>
      <c r="D4" s="591"/>
      <c r="E4" s="591"/>
      <c r="F4" s="591"/>
      <c r="G4" s="591"/>
      <c r="H4" s="591"/>
      <c r="I4" s="591"/>
      <c r="J4" s="591"/>
      <c r="K4" s="591"/>
      <c r="L4" s="591"/>
      <c r="M4" s="591"/>
      <c r="N4" s="591"/>
      <c r="O4" s="591"/>
      <c r="P4" s="591"/>
      <c r="Q4" s="591"/>
      <c r="R4" s="591"/>
      <c r="S4" s="594" t="s">
        <v>3169</v>
      </c>
      <c r="T4" s="594" t="s">
        <v>3170</v>
      </c>
      <c r="U4" s="595" t="s">
        <v>3171</v>
      </c>
      <c r="V4" s="595" t="s">
        <v>3172</v>
      </c>
    </row>
    <row r="5" spans="1:24" ht="20.25" customHeight="1" x14ac:dyDescent="0.2">
      <c r="A5" s="591"/>
      <c r="B5" s="596"/>
      <c r="C5" s="597" t="s">
        <v>3173</v>
      </c>
      <c r="D5" s="598"/>
      <c r="E5" s="597" t="s">
        <v>3174</v>
      </c>
      <c r="F5" s="598"/>
      <c r="G5" s="598" t="s">
        <v>3175</v>
      </c>
      <c r="H5" s="598"/>
      <c r="I5" s="597" t="s">
        <v>3176</v>
      </c>
      <c r="J5" s="598"/>
      <c r="K5" s="597" t="s">
        <v>3177</v>
      </c>
      <c r="L5" s="598"/>
      <c r="M5" s="598" t="s">
        <v>3178</v>
      </c>
      <c r="N5" s="598"/>
      <c r="O5" s="597" t="s">
        <v>3179</v>
      </c>
      <c r="P5" s="598"/>
      <c r="Q5" s="593" t="s">
        <v>2214</v>
      </c>
      <c r="R5" s="591"/>
      <c r="S5" s="594"/>
      <c r="T5" s="594"/>
      <c r="U5" s="595"/>
      <c r="V5" s="595"/>
    </row>
    <row r="6" spans="1:24" ht="20.25" customHeight="1" x14ac:dyDescent="0.2">
      <c r="A6" s="591"/>
      <c r="B6" s="596"/>
      <c r="C6" s="599">
        <v>300</v>
      </c>
      <c r="D6" s="599"/>
      <c r="E6" s="599">
        <v>18</v>
      </c>
      <c r="F6" s="599"/>
      <c r="G6" s="599">
        <v>46</v>
      </c>
      <c r="H6" s="599"/>
      <c r="I6" s="599">
        <v>20</v>
      </c>
      <c r="J6" s="599"/>
      <c r="K6" s="599">
        <v>5</v>
      </c>
      <c r="L6" s="599"/>
      <c r="M6" s="599">
        <v>53</v>
      </c>
      <c r="N6" s="599"/>
      <c r="O6" s="599">
        <v>19</v>
      </c>
      <c r="P6" s="599"/>
      <c r="Q6" s="600">
        <f>SUM(C6:O6)</f>
        <v>461</v>
      </c>
      <c r="R6" s="600"/>
      <c r="S6" s="594"/>
      <c r="T6" s="594"/>
      <c r="U6" s="595"/>
      <c r="V6" s="595"/>
    </row>
    <row r="7" spans="1:24" ht="20.25" customHeight="1" x14ac:dyDescent="0.2">
      <c r="A7" s="591"/>
      <c r="B7" s="596"/>
      <c r="C7" s="601" t="s">
        <v>3180</v>
      </c>
      <c r="D7" s="602" t="s">
        <v>3181</v>
      </c>
      <c r="E7" s="601" t="s">
        <v>3180</v>
      </c>
      <c r="F7" s="602" t="s">
        <v>3181</v>
      </c>
      <c r="G7" s="601" t="s">
        <v>3180</v>
      </c>
      <c r="H7" s="602" t="s">
        <v>3181</v>
      </c>
      <c r="I7" s="601" t="s">
        <v>3180</v>
      </c>
      <c r="J7" s="602" t="s">
        <v>3181</v>
      </c>
      <c r="K7" s="601" t="s">
        <v>3180</v>
      </c>
      <c r="L7" s="602" t="s">
        <v>3181</v>
      </c>
      <c r="M7" s="601" t="s">
        <v>3180</v>
      </c>
      <c r="N7" s="602" t="s">
        <v>3181</v>
      </c>
      <c r="O7" s="601" t="s">
        <v>3180</v>
      </c>
      <c r="P7" s="602" t="s">
        <v>3181</v>
      </c>
      <c r="Q7" s="601" t="s">
        <v>3180</v>
      </c>
      <c r="R7" s="602" t="s">
        <v>3181</v>
      </c>
      <c r="S7" s="594"/>
      <c r="T7" s="594"/>
      <c r="U7" s="595"/>
      <c r="V7" s="595"/>
    </row>
    <row r="8" spans="1:24" ht="21.75" customHeight="1" x14ac:dyDescent="0.2">
      <c r="A8" s="591"/>
      <c r="B8" s="596"/>
      <c r="C8" s="603">
        <f t="shared" ref="C8:P8" si="0">C9+C31+C35+C45+C51+C63+C77+C87+C89+C93+C96+C99+C101+C104+C106+C109+C114+C119+C122+C128+C135+C151+C158+C173+C185+C192+C202+C212+C217+C224+C230+C236+C242+C251+C259+C262+C265+C271+C275+C289+C306+C319+C325+C331+C339+C351+C355+C365+C369+C376+C378+C384+C400+C404+C409+C417+C422+C426+C434+C446+C450+C455+C484+C496+C522</f>
        <v>5799</v>
      </c>
      <c r="D8" s="603">
        <f t="shared" si="0"/>
        <v>3524</v>
      </c>
      <c r="E8" s="603">
        <f t="shared" si="0"/>
        <v>249</v>
      </c>
      <c r="F8" s="603">
        <f t="shared" si="0"/>
        <v>211</v>
      </c>
      <c r="G8" s="603">
        <f t="shared" si="0"/>
        <v>706</v>
      </c>
      <c r="H8" s="603">
        <f t="shared" si="0"/>
        <v>354</v>
      </c>
      <c r="I8" s="603">
        <f t="shared" si="0"/>
        <v>303</v>
      </c>
      <c r="J8" s="604">
        <f t="shared" si="0"/>
        <v>148</v>
      </c>
      <c r="K8" s="603">
        <f t="shared" si="0"/>
        <v>142</v>
      </c>
      <c r="L8" s="603">
        <f t="shared" si="0"/>
        <v>106</v>
      </c>
      <c r="M8" s="603">
        <f t="shared" si="0"/>
        <v>614</v>
      </c>
      <c r="N8" s="603">
        <f t="shared" si="0"/>
        <v>463</v>
      </c>
      <c r="O8" s="603">
        <f t="shared" si="0"/>
        <v>440</v>
      </c>
      <c r="P8" s="605">
        <f t="shared" si="0"/>
        <v>233</v>
      </c>
      <c r="Q8" s="606">
        <f>C8+E8+G8+K8+M8+I8+O8</f>
        <v>8253</v>
      </c>
      <c r="R8" s="607">
        <f>D8+F8+H8+L8+N8+J8+P8</f>
        <v>5039</v>
      </c>
      <c r="S8" s="603">
        <f>S9+S31+S35+S45+S51+S63+S77+S87+S89+S93+S96+S99+S101+S104+S106+S109+S114+S119+S122+S128+S135+S151+S158+S173+S185+S192+S202+S212+S217+S224+S230+S236+S242+S251+S259+S262+S265+S271+S275+S289+S306+S319+S325+S331+S339+S351+S355+S365+S369+S376+S378+S384+S400+S404+S409+S417+S422+S426+S434+S446+S450+S455+S484+S496+S522</f>
        <v>1459391745</v>
      </c>
      <c r="T8" s="608">
        <f>S8+184664722</f>
        <v>1644056467</v>
      </c>
      <c r="U8" s="609">
        <f>Q8</f>
        <v>8253</v>
      </c>
      <c r="V8" s="610">
        <f>R8+1444</f>
        <v>6483</v>
      </c>
      <c r="W8" s="611"/>
      <c r="X8" s="611"/>
    </row>
    <row r="9" spans="1:24" ht="16.5" customHeight="1" x14ac:dyDescent="0.25">
      <c r="A9" s="327">
        <v>1</v>
      </c>
      <c r="B9" s="343" t="s">
        <v>2219</v>
      </c>
      <c r="C9" s="612">
        <f t="shared" ref="C9:P9" si="1">SUM(C10:C29)</f>
        <v>171</v>
      </c>
      <c r="D9" s="612">
        <f t="shared" si="1"/>
        <v>112</v>
      </c>
      <c r="E9" s="612">
        <f t="shared" si="1"/>
        <v>28</v>
      </c>
      <c r="F9" s="612">
        <f t="shared" si="1"/>
        <v>14</v>
      </c>
      <c r="G9" s="612">
        <f t="shared" si="1"/>
        <v>63</v>
      </c>
      <c r="H9" s="612">
        <f t="shared" si="1"/>
        <v>22</v>
      </c>
      <c r="I9" s="612">
        <f t="shared" si="1"/>
        <v>12</v>
      </c>
      <c r="J9" s="613">
        <f t="shared" si="1"/>
        <v>7</v>
      </c>
      <c r="K9" s="612">
        <f t="shared" si="1"/>
        <v>9</v>
      </c>
      <c r="L9" s="612">
        <f t="shared" si="1"/>
        <v>11</v>
      </c>
      <c r="M9" s="612">
        <f>SUM(M10:M30)</f>
        <v>33</v>
      </c>
      <c r="N9" s="612">
        <f>SUM(N10:N30)</f>
        <v>35</v>
      </c>
      <c r="O9" s="612">
        <f t="shared" si="1"/>
        <v>20</v>
      </c>
      <c r="P9" s="614">
        <f t="shared" si="1"/>
        <v>26</v>
      </c>
      <c r="Q9" s="615">
        <f>C9+E9+G9+K9+M9+I9+O9</f>
        <v>336</v>
      </c>
      <c r="R9" s="615">
        <f>D9+F9+H9+L9+N9+J9+P9</f>
        <v>227</v>
      </c>
      <c r="S9" s="616">
        <f>SUM(S10:S30)</f>
        <v>63848000</v>
      </c>
      <c r="T9" s="617">
        <f>S9+10400000</f>
        <v>74248000</v>
      </c>
      <c r="U9" s="618">
        <f>Q9</f>
        <v>336</v>
      </c>
      <c r="V9" s="618">
        <f>R9+45</f>
        <v>272</v>
      </c>
      <c r="W9" s="611"/>
      <c r="X9" s="611">
        <f>V9+V31+V35+V45+V51+V63</f>
        <v>825</v>
      </c>
    </row>
    <row r="10" spans="1:24" ht="16.5" customHeight="1" x14ac:dyDescent="0.25">
      <c r="A10" s="214">
        <v>1</v>
      </c>
      <c r="B10" s="29" t="s">
        <v>1766</v>
      </c>
      <c r="C10" s="619"/>
      <c r="D10" s="620"/>
      <c r="E10" s="620"/>
      <c r="F10" s="620"/>
      <c r="G10" s="339"/>
      <c r="H10" s="339"/>
      <c r="I10" s="620"/>
      <c r="J10" s="621"/>
      <c r="K10" s="339"/>
      <c r="L10" s="339"/>
      <c r="M10" s="622">
        <v>6</v>
      </c>
      <c r="N10" s="623">
        <v>8</v>
      </c>
      <c r="O10" s="620"/>
      <c r="P10" s="624"/>
      <c r="Q10" s="620"/>
      <c r="R10" s="620"/>
      <c r="S10" s="625">
        <v>3000000</v>
      </c>
      <c r="T10" s="617"/>
      <c r="U10" s="618"/>
      <c r="V10" s="618"/>
    </row>
    <row r="11" spans="1:24" ht="16.5" customHeight="1" x14ac:dyDescent="0.25">
      <c r="A11" s="214">
        <v>2</v>
      </c>
      <c r="B11" s="29" t="s">
        <v>3182</v>
      </c>
      <c r="C11" s="619"/>
      <c r="D11" s="620"/>
      <c r="E11" s="620"/>
      <c r="F11" s="620"/>
      <c r="G11" s="626"/>
      <c r="H11" s="620"/>
      <c r="I11" s="623"/>
      <c r="J11" s="621"/>
      <c r="K11" s="339"/>
      <c r="L11" s="339"/>
      <c r="M11" s="620">
        <v>7</v>
      </c>
      <c r="N11" s="623">
        <v>7</v>
      </c>
      <c r="O11" s="620"/>
      <c r="P11" s="624"/>
      <c r="Q11" s="620"/>
      <c r="R11" s="620"/>
      <c r="S11" s="625">
        <v>400000</v>
      </c>
      <c r="T11" s="617"/>
      <c r="U11" s="618"/>
      <c r="V11" s="618"/>
    </row>
    <row r="12" spans="1:24" ht="16.5" customHeight="1" x14ac:dyDescent="0.25">
      <c r="A12" s="214">
        <v>3</v>
      </c>
      <c r="B12" s="29" t="s">
        <v>3183</v>
      </c>
      <c r="C12" s="619"/>
      <c r="D12" s="620"/>
      <c r="E12" s="620"/>
      <c r="F12" s="620"/>
      <c r="G12" s="626"/>
      <c r="H12" s="620"/>
      <c r="I12" s="623"/>
      <c r="J12" s="621"/>
      <c r="K12" s="620">
        <v>9</v>
      </c>
      <c r="L12" s="623">
        <v>11</v>
      </c>
      <c r="M12" s="339"/>
      <c r="N12" s="339"/>
      <c r="O12" s="620"/>
      <c r="P12" s="624"/>
      <c r="Q12" s="620"/>
      <c r="R12" s="620"/>
      <c r="S12" s="625">
        <v>1980000</v>
      </c>
      <c r="T12" s="617"/>
      <c r="U12" s="618"/>
      <c r="V12" s="618"/>
    </row>
    <row r="13" spans="1:24" ht="16.5" customHeight="1" x14ac:dyDescent="0.25">
      <c r="A13" s="172">
        <v>4</v>
      </c>
      <c r="B13" s="179" t="s">
        <v>1800</v>
      </c>
      <c r="C13" s="619"/>
      <c r="D13" s="620"/>
      <c r="E13" s="622"/>
      <c r="F13" s="620"/>
      <c r="G13" s="620"/>
      <c r="H13" s="620"/>
      <c r="I13" s="620"/>
      <c r="J13" s="621"/>
      <c r="K13" s="339"/>
      <c r="L13" s="339"/>
      <c r="M13" s="238">
        <v>11</v>
      </c>
      <c r="N13" s="238">
        <v>11</v>
      </c>
      <c r="O13" s="339"/>
      <c r="P13" s="627"/>
      <c r="Q13" s="620"/>
      <c r="R13" s="620"/>
      <c r="S13" s="238">
        <v>14800000</v>
      </c>
      <c r="T13" s="617"/>
      <c r="U13" s="618"/>
      <c r="V13" s="618"/>
    </row>
    <row r="14" spans="1:24" ht="16.5" customHeight="1" x14ac:dyDescent="0.25">
      <c r="A14" s="348">
        <v>5</v>
      </c>
      <c r="B14" s="29" t="s">
        <v>3184</v>
      </c>
      <c r="C14" s="622">
        <v>50</v>
      </c>
      <c r="D14" s="620">
        <v>40</v>
      </c>
      <c r="E14" s="620"/>
      <c r="F14" s="620"/>
      <c r="G14" s="620"/>
      <c r="H14" s="620"/>
      <c r="I14" s="620"/>
      <c r="J14" s="621"/>
      <c r="K14" s="339"/>
      <c r="L14" s="339"/>
      <c r="M14" s="620"/>
      <c r="N14" s="620"/>
      <c r="O14" s="620"/>
      <c r="P14" s="624"/>
      <c r="Q14" s="620"/>
      <c r="R14" s="620"/>
      <c r="S14" s="625">
        <v>800000</v>
      </c>
      <c r="T14" s="617"/>
      <c r="U14" s="618"/>
      <c r="V14" s="618"/>
    </row>
    <row r="15" spans="1:24" ht="16.5" customHeight="1" x14ac:dyDescent="0.25">
      <c r="A15" s="172">
        <v>6</v>
      </c>
      <c r="B15" s="29" t="s">
        <v>3185</v>
      </c>
      <c r="C15" s="619"/>
      <c r="D15" s="620"/>
      <c r="E15" s="622">
        <v>28</v>
      </c>
      <c r="F15" s="620">
        <v>14</v>
      </c>
      <c r="G15" s="620"/>
      <c r="H15" s="620"/>
      <c r="I15" s="620"/>
      <c r="J15" s="621"/>
      <c r="K15" s="339"/>
      <c r="L15" s="339"/>
      <c r="M15" s="620"/>
      <c r="N15" s="620"/>
      <c r="O15" s="620"/>
      <c r="P15" s="624"/>
      <c r="Q15" s="620"/>
      <c r="R15" s="620"/>
      <c r="S15" s="625">
        <v>300000</v>
      </c>
      <c r="T15" s="617"/>
      <c r="U15" s="618"/>
      <c r="V15" s="618"/>
    </row>
    <row r="16" spans="1:24" ht="16.5" customHeight="1" x14ac:dyDescent="0.25">
      <c r="A16" s="172">
        <v>7</v>
      </c>
      <c r="B16" s="29" t="s">
        <v>2224</v>
      </c>
      <c r="C16" s="619">
        <v>9</v>
      </c>
      <c r="D16" s="620">
        <v>9</v>
      </c>
      <c r="E16" s="622"/>
      <c r="F16" s="620"/>
      <c r="G16" s="620"/>
      <c r="H16" s="620"/>
      <c r="I16" s="620"/>
      <c r="J16" s="621"/>
      <c r="K16" s="339"/>
      <c r="L16" s="339"/>
      <c r="M16" s="620"/>
      <c r="N16" s="620"/>
      <c r="O16" s="620"/>
      <c r="P16" s="624"/>
      <c r="Q16" s="620"/>
      <c r="R16" s="620"/>
      <c r="S16" s="625">
        <v>450000</v>
      </c>
      <c r="T16" s="617"/>
      <c r="U16" s="618"/>
      <c r="V16" s="618"/>
    </row>
    <row r="17" spans="1:22" s="630" customFormat="1" ht="16.5" customHeight="1" x14ac:dyDescent="0.25">
      <c r="A17" s="172">
        <v>8</v>
      </c>
      <c r="B17" s="29" t="s">
        <v>2042</v>
      </c>
      <c r="C17" s="619"/>
      <c r="D17" s="620"/>
      <c r="E17" s="622"/>
      <c r="F17" s="620"/>
      <c r="G17" s="620"/>
      <c r="H17" s="620"/>
      <c r="I17" s="620"/>
      <c r="J17" s="621"/>
      <c r="K17" s="628"/>
      <c r="L17" s="628"/>
      <c r="M17" s="620"/>
      <c r="N17" s="620"/>
      <c r="O17" s="620">
        <v>11</v>
      </c>
      <c r="P17" s="624">
        <v>14</v>
      </c>
      <c r="Q17" s="620"/>
      <c r="R17" s="620"/>
      <c r="S17" s="625">
        <v>5000000</v>
      </c>
      <c r="T17" s="629"/>
      <c r="U17" s="629"/>
      <c r="V17" s="629"/>
    </row>
    <row r="18" spans="1:22" ht="16.5" customHeight="1" x14ac:dyDescent="0.25">
      <c r="A18" s="144">
        <v>9</v>
      </c>
      <c r="B18" s="29" t="s">
        <v>2047</v>
      </c>
      <c r="C18" s="619"/>
      <c r="D18" s="620"/>
      <c r="E18" s="622"/>
      <c r="F18" s="620"/>
      <c r="G18" s="620"/>
      <c r="H18" s="620"/>
      <c r="I18" s="620"/>
      <c r="J18" s="621"/>
      <c r="K18" s="339"/>
      <c r="L18" s="339"/>
      <c r="M18" s="620"/>
      <c r="N18" s="620"/>
      <c r="O18" s="620">
        <v>9</v>
      </c>
      <c r="P18" s="624">
        <v>12</v>
      </c>
      <c r="Q18" s="620"/>
      <c r="R18" s="620"/>
      <c r="S18" s="625">
        <v>1000000</v>
      </c>
      <c r="T18" s="339"/>
      <c r="U18" s="339"/>
      <c r="V18" s="339"/>
    </row>
    <row r="19" spans="1:22" ht="16.5" customHeight="1" x14ac:dyDescent="0.25">
      <c r="A19" s="172">
        <v>10</v>
      </c>
      <c r="B19" s="30" t="s">
        <v>3186</v>
      </c>
      <c r="C19" s="619">
        <v>11</v>
      </c>
      <c r="D19" s="631">
        <v>11</v>
      </c>
      <c r="E19" s="622"/>
      <c r="F19" s="620"/>
      <c r="G19" s="620"/>
      <c r="H19" s="620"/>
      <c r="I19" s="620"/>
      <c r="J19" s="621"/>
      <c r="K19" s="339"/>
      <c r="L19" s="339"/>
      <c r="M19" s="620"/>
      <c r="N19" s="620"/>
      <c r="O19" s="620"/>
      <c r="P19" s="624"/>
      <c r="Q19" s="620"/>
      <c r="R19" s="620"/>
      <c r="S19" s="625">
        <v>3000000</v>
      </c>
      <c r="T19" s="339"/>
      <c r="U19" s="339"/>
      <c r="V19" s="339"/>
    </row>
    <row r="20" spans="1:22" ht="16.5" customHeight="1" x14ac:dyDescent="0.25">
      <c r="A20" s="172">
        <v>11</v>
      </c>
      <c r="B20" s="20" t="s">
        <v>1552</v>
      </c>
      <c r="C20" s="339"/>
      <c r="D20" s="339"/>
      <c r="E20" s="339"/>
      <c r="F20" s="620"/>
      <c r="G20" s="619">
        <v>8</v>
      </c>
      <c r="H20" s="238">
        <v>8</v>
      </c>
      <c r="I20" s="339"/>
      <c r="J20" s="621"/>
      <c r="K20" s="339"/>
      <c r="L20" s="339"/>
      <c r="M20" s="620"/>
      <c r="N20" s="339"/>
      <c r="O20" s="620"/>
      <c r="P20" s="624"/>
      <c r="Q20" s="620"/>
      <c r="R20" s="620"/>
      <c r="S20" s="238">
        <v>1120000</v>
      </c>
      <c r="T20" s="339"/>
      <c r="U20" s="339"/>
      <c r="V20" s="339"/>
    </row>
    <row r="21" spans="1:22" ht="16.5" customHeight="1" x14ac:dyDescent="0.25">
      <c r="A21" s="144">
        <v>12</v>
      </c>
      <c r="B21" s="30" t="s">
        <v>3187</v>
      </c>
      <c r="C21" s="339"/>
      <c r="E21" s="622"/>
      <c r="F21" s="620"/>
      <c r="G21" s="619">
        <v>20</v>
      </c>
      <c r="H21" s="631">
        <v>7</v>
      </c>
      <c r="I21" s="620"/>
      <c r="J21" s="621"/>
      <c r="K21" s="339"/>
      <c r="L21" s="339"/>
      <c r="M21" s="620"/>
      <c r="N21" s="620"/>
      <c r="O21" s="620"/>
      <c r="P21" s="624"/>
      <c r="Q21" s="620"/>
      <c r="R21" s="620"/>
      <c r="S21" s="625">
        <v>1000000</v>
      </c>
      <c r="T21" s="339"/>
      <c r="U21" s="339"/>
      <c r="V21" s="339"/>
    </row>
    <row r="22" spans="1:22" ht="16.5" customHeight="1" x14ac:dyDescent="0.25">
      <c r="A22" s="144">
        <v>13</v>
      </c>
      <c r="B22" s="31" t="s">
        <v>1542</v>
      </c>
      <c r="C22" s="339"/>
      <c r="D22" s="339"/>
      <c r="E22" s="622"/>
      <c r="F22" s="620"/>
      <c r="G22" s="619">
        <v>35</v>
      </c>
      <c r="H22" s="631">
        <v>7</v>
      </c>
      <c r="I22" s="620"/>
      <c r="J22" s="621"/>
      <c r="K22" s="339"/>
      <c r="L22" s="339"/>
      <c r="M22" s="620"/>
      <c r="N22" s="620"/>
      <c r="O22" s="620"/>
      <c r="P22" s="624"/>
      <c r="Q22" s="620"/>
      <c r="R22" s="620"/>
      <c r="S22" s="625">
        <v>1500000</v>
      </c>
      <c r="T22" s="339"/>
      <c r="U22" s="339"/>
      <c r="V22" s="339"/>
    </row>
    <row r="23" spans="1:22" ht="16.5" customHeight="1" x14ac:dyDescent="0.25">
      <c r="A23" s="172">
        <v>14</v>
      </c>
      <c r="B23" s="31" t="s">
        <v>80</v>
      </c>
      <c r="C23" s="619">
        <v>7</v>
      </c>
      <c r="D23" s="631">
        <v>7</v>
      </c>
      <c r="E23" s="622"/>
      <c r="F23" s="620"/>
      <c r="G23" s="620"/>
      <c r="H23" s="620"/>
      <c r="I23" s="620"/>
      <c r="J23" s="621"/>
      <c r="K23" s="339"/>
      <c r="L23" s="339"/>
      <c r="M23" s="620"/>
      <c r="N23" s="620"/>
      <c r="O23" s="620"/>
      <c r="P23" s="624"/>
      <c r="Q23" s="620"/>
      <c r="R23" s="620"/>
      <c r="S23" s="625">
        <v>998000</v>
      </c>
      <c r="T23" s="339"/>
      <c r="U23" s="339"/>
      <c r="V23" s="339"/>
    </row>
    <row r="24" spans="1:22" s="630" customFormat="1" ht="16.5" customHeight="1" x14ac:dyDescent="0.25">
      <c r="A24" s="172">
        <v>15</v>
      </c>
      <c r="B24" s="31" t="s">
        <v>75</v>
      </c>
      <c r="C24" s="619">
        <v>30</v>
      </c>
      <c r="D24" s="42">
        <v>10</v>
      </c>
      <c r="E24" s="339"/>
      <c r="F24" s="620"/>
      <c r="G24" s="620"/>
      <c r="H24" s="620"/>
      <c r="I24" s="620"/>
      <c r="J24" s="621"/>
      <c r="K24" s="628"/>
      <c r="L24" s="628"/>
      <c r="M24" s="620"/>
      <c r="N24" s="620"/>
      <c r="O24" s="620"/>
      <c r="P24" s="624"/>
      <c r="Q24" s="620"/>
      <c r="R24" s="620"/>
      <c r="S24" s="625">
        <v>5000000</v>
      </c>
      <c r="T24" s="629"/>
      <c r="U24" s="629"/>
      <c r="V24" s="629"/>
    </row>
    <row r="25" spans="1:22" ht="16.5" customHeight="1" x14ac:dyDescent="0.25">
      <c r="A25" s="172">
        <v>16</v>
      </c>
      <c r="B25" s="57" t="s">
        <v>104</v>
      </c>
      <c r="C25" s="619">
        <v>25</v>
      </c>
      <c r="D25" s="42">
        <v>11</v>
      </c>
      <c r="E25" s="339"/>
      <c r="F25" s="620"/>
      <c r="G25" s="620"/>
      <c r="H25" s="620"/>
      <c r="I25" s="620"/>
      <c r="J25" s="621"/>
      <c r="K25" s="339"/>
      <c r="L25" s="339"/>
      <c r="M25" s="620"/>
      <c r="N25" s="620"/>
      <c r="O25" s="620"/>
      <c r="P25" s="624"/>
      <c r="Q25" s="620"/>
      <c r="R25" s="620"/>
      <c r="S25" s="238">
        <v>5000000</v>
      </c>
      <c r="T25" s="339"/>
      <c r="U25" s="339"/>
      <c r="V25" s="339"/>
    </row>
    <row r="26" spans="1:22" s="630" customFormat="1" ht="16.5" customHeight="1" x14ac:dyDescent="0.25">
      <c r="A26" s="172">
        <v>17</v>
      </c>
      <c r="B26" s="30" t="s">
        <v>67</v>
      </c>
      <c r="C26" s="619">
        <v>7</v>
      </c>
      <c r="D26" s="631">
        <v>9</v>
      </c>
      <c r="E26" s="622"/>
      <c r="F26" s="620"/>
      <c r="G26" s="620"/>
      <c r="H26" s="620"/>
      <c r="I26" s="620"/>
      <c r="J26" s="621"/>
      <c r="K26" s="628"/>
      <c r="L26" s="628"/>
      <c r="M26" s="620"/>
      <c r="N26" s="620"/>
      <c r="O26" s="620"/>
      <c r="P26" s="624"/>
      <c r="Q26" s="620"/>
      <c r="R26" s="620"/>
      <c r="S26" s="625">
        <v>5000000</v>
      </c>
      <c r="T26" s="629"/>
      <c r="U26" s="629"/>
      <c r="V26" s="629"/>
    </row>
    <row r="27" spans="1:22" ht="16.5" customHeight="1" x14ac:dyDescent="0.25">
      <c r="A27" s="172">
        <v>18</v>
      </c>
      <c r="B27" s="36" t="s">
        <v>144</v>
      </c>
      <c r="C27" s="619">
        <v>20</v>
      </c>
      <c r="D27" s="238">
        <v>7</v>
      </c>
      <c r="E27" s="339"/>
      <c r="F27" s="620"/>
      <c r="G27" s="620"/>
      <c r="H27" s="339"/>
      <c r="I27" s="339"/>
      <c r="J27" s="621"/>
      <c r="K27" s="339"/>
      <c r="L27" s="339"/>
      <c r="M27" s="620"/>
      <c r="N27" s="339"/>
      <c r="O27" s="620"/>
      <c r="P27" s="624"/>
      <c r="Q27" s="620"/>
      <c r="R27" s="620"/>
      <c r="S27" s="238">
        <v>3000000</v>
      </c>
      <c r="T27" s="339"/>
      <c r="U27" s="339"/>
      <c r="V27" s="339"/>
    </row>
    <row r="28" spans="1:22" ht="16.5" customHeight="1" x14ac:dyDescent="0.25">
      <c r="A28" s="172">
        <v>19</v>
      </c>
      <c r="B28" s="42" t="s">
        <v>187</v>
      </c>
      <c r="C28" s="632">
        <v>12</v>
      </c>
      <c r="D28" s="633">
        <v>8</v>
      </c>
      <c r="E28" s="339"/>
      <c r="F28" s="339"/>
      <c r="G28" s="339"/>
      <c r="H28" s="339"/>
      <c r="I28" s="339"/>
      <c r="J28" s="634"/>
      <c r="K28" s="339"/>
      <c r="L28" s="339"/>
      <c r="M28" s="339"/>
      <c r="N28" s="339"/>
      <c r="O28" s="339"/>
      <c r="P28" s="627"/>
      <c r="Q28" s="339"/>
      <c r="R28" s="339"/>
      <c r="S28" s="238">
        <v>1900000</v>
      </c>
      <c r="T28" s="339"/>
      <c r="U28" s="339"/>
      <c r="V28" s="339"/>
    </row>
    <row r="29" spans="1:22" ht="16.5" customHeight="1" x14ac:dyDescent="0.25">
      <c r="A29" s="144">
        <v>20</v>
      </c>
      <c r="B29" s="37" t="s">
        <v>3188</v>
      </c>
      <c r="C29" s="632"/>
      <c r="D29" s="633"/>
      <c r="E29" s="339"/>
      <c r="F29" s="339"/>
      <c r="G29" s="339"/>
      <c r="H29" s="339"/>
      <c r="I29" s="339">
        <v>12</v>
      </c>
      <c r="J29" s="634">
        <v>7</v>
      </c>
      <c r="K29" s="339"/>
      <c r="L29" s="339"/>
      <c r="M29" s="339"/>
      <c r="N29" s="339"/>
      <c r="O29" s="339"/>
      <c r="P29" s="627"/>
      <c r="Q29" s="339"/>
      <c r="R29" s="339"/>
      <c r="S29" s="238">
        <v>5000000</v>
      </c>
      <c r="T29" s="339"/>
      <c r="U29" s="339"/>
      <c r="V29" s="339"/>
    </row>
    <row r="30" spans="1:22" s="58" customFormat="1" ht="16.5" customHeight="1" x14ac:dyDescent="0.25">
      <c r="A30" s="39">
        <v>21</v>
      </c>
      <c r="B30" s="179" t="s">
        <v>1805</v>
      </c>
      <c r="C30" s="632"/>
      <c r="D30" s="633"/>
      <c r="E30" s="339"/>
      <c r="F30" s="339"/>
      <c r="G30" s="339"/>
      <c r="H30" s="339"/>
      <c r="I30" s="339"/>
      <c r="J30" s="339"/>
      <c r="K30" s="339"/>
      <c r="L30" s="339"/>
      <c r="M30" s="635">
        <v>9</v>
      </c>
      <c r="N30" s="635">
        <v>9</v>
      </c>
      <c r="O30" s="339"/>
      <c r="P30" s="339"/>
      <c r="Q30" s="339"/>
      <c r="R30" s="339"/>
      <c r="S30" s="238">
        <v>3600000</v>
      </c>
      <c r="T30" s="339"/>
      <c r="U30" s="339"/>
      <c r="V30" s="339"/>
    </row>
    <row r="31" spans="1:22" ht="16.5" customHeight="1" x14ac:dyDescent="0.25">
      <c r="A31" s="327">
        <v>2</v>
      </c>
      <c r="B31" s="343" t="s">
        <v>2266</v>
      </c>
      <c r="C31" s="612">
        <f>SUM(C32:C34)</f>
        <v>9</v>
      </c>
      <c r="D31" s="612">
        <f>SUM(D32:D34)</f>
        <v>9</v>
      </c>
      <c r="E31" s="612">
        <f>SUM(E32:E34)</f>
        <v>30</v>
      </c>
      <c r="F31" s="612">
        <f>SUM(F32:F34)</f>
        <v>18</v>
      </c>
      <c r="G31" s="32"/>
      <c r="H31" s="636"/>
      <c r="I31" s="636"/>
      <c r="J31" s="637"/>
      <c r="K31" s="638"/>
      <c r="L31" s="638"/>
      <c r="M31" s="636"/>
      <c r="N31" s="636"/>
      <c r="O31" s="636"/>
      <c r="P31" s="639"/>
      <c r="Q31" s="640">
        <f>C31+E31+G31+M31+I31+O31</f>
        <v>39</v>
      </c>
      <c r="R31" s="640">
        <f>D31+F31+H31+N31+J31+P31</f>
        <v>27</v>
      </c>
      <c r="S31" s="641">
        <f>SUM(S32:S34)</f>
        <v>3000000</v>
      </c>
      <c r="T31" s="642">
        <f>S31+2000000</f>
        <v>5000000</v>
      </c>
      <c r="U31" s="643">
        <f>Q31</f>
        <v>39</v>
      </c>
      <c r="V31" s="642">
        <f>R31+8</f>
        <v>35</v>
      </c>
    </row>
    <row r="32" spans="1:22" ht="16.5" customHeight="1" x14ac:dyDescent="0.25">
      <c r="A32" s="214">
        <v>1</v>
      </c>
      <c r="B32" s="20" t="s">
        <v>1455</v>
      </c>
      <c r="C32" s="619"/>
      <c r="D32" s="620"/>
      <c r="E32" s="622">
        <v>22</v>
      </c>
      <c r="F32" s="620">
        <v>10</v>
      </c>
      <c r="G32" s="620"/>
      <c r="H32" s="620"/>
      <c r="I32" s="620"/>
      <c r="J32" s="621"/>
      <c r="K32" s="339"/>
      <c r="L32" s="339"/>
      <c r="M32" s="620"/>
      <c r="N32" s="620"/>
      <c r="O32" s="620"/>
      <c r="P32" s="624"/>
      <c r="Q32" s="620"/>
      <c r="R32" s="620"/>
      <c r="S32" s="625">
        <v>500000</v>
      </c>
      <c r="T32" s="644"/>
      <c r="U32" s="644"/>
      <c r="V32" s="644"/>
    </row>
    <row r="33" spans="1:22" ht="16.5" customHeight="1" x14ac:dyDescent="0.25">
      <c r="A33" s="214">
        <v>2</v>
      </c>
      <c r="B33" s="29" t="s">
        <v>1460</v>
      </c>
      <c r="C33" s="622"/>
      <c r="D33" s="620"/>
      <c r="E33" s="622">
        <v>8</v>
      </c>
      <c r="F33" s="620">
        <v>8</v>
      </c>
      <c r="G33" s="620"/>
      <c r="H33" s="620"/>
      <c r="I33" s="620"/>
      <c r="J33" s="621"/>
      <c r="K33" s="339"/>
      <c r="L33" s="339"/>
      <c r="M33" s="620"/>
      <c r="N33" s="620"/>
      <c r="O33" s="620"/>
      <c r="P33" s="624"/>
      <c r="Q33" s="620"/>
      <c r="R33" s="620"/>
      <c r="S33" s="625">
        <v>1500000</v>
      </c>
      <c r="T33" s="339"/>
      <c r="U33" s="339"/>
      <c r="V33" s="339"/>
    </row>
    <row r="34" spans="1:22" ht="16.5" customHeight="1" x14ac:dyDescent="0.25">
      <c r="A34" s="214">
        <v>3</v>
      </c>
      <c r="B34" s="30" t="s">
        <v>71</v>
      </c>
      <c r="C34" s="619">
        <v>9</v>
      </c>
      <c r="D34" s="631">
        <v>9</v>
      </c>
      <c r="E34" s="622"/>
      <c r="F34" s="620"/>
      <c r="G34" s="620"/>
      <c r="H34" s="620"/>
      <c r="I34" s="620"/>
      <c r="J34" s="621"/>
      <c r="K34" s="339"/>
      <c r="L34" s="339"/>
      <c r="M34" s="620"/>
      <c r="N34" s="620"/>
      <c r="O34" s="620"/>
      <c r="P34" s="624"/>
      <c r="Q34" s="620"/>
      <c r="R34" s="620"/>
      <c r="S34" s="625">
        <v>1000000</v>
      </c>
      <c r="T34" s="339"/>
      <c r="U34" s="339"/>
      <c r="V34" s="339"/>
    </row>
    <row r="35" spans="1:22" ht="16.5" customHeight="1" x14ac:dyDescent="0.25">
      <c r="A35" s="327">
        <v>3</v>
      </c>
      <c r="B35" s="343" t="s">
        <v>2273</v>
      </c>
      <c r="C35" s="612">
        <f>SUM(C36:C44)</f>
        <v>166</v>
      </c>
      <c r="D35" s="612">
        <f>SUM(D36:D44)</f>
        <v>97</v>
      </c>
      <c r="E35" s="645"/>
      <c r="F35" s="645"/>
      <c r="G35" s="645"/>
      <c r="H35" s="645"/>
      <c r="I35" s="645"/>
      <c r="J35" s="646"/>
      <c r="K35" s="339"/>
      <c r="L35" s="339"/>
      <c r="M35" s="612">
        <f>SUM(M36:M44)</f>
        <v>9</v>
      </c>
      <c r="N35" s="612">
        <f>SUM(N36:N44)</f>
        <v>9</v>
      </c>
      <c r="O35" s="645"/>
      <c r="P35" s="647"/>
      <c r="Q35" s="615">
        <f>C35+E35+G35+M35+I35+O35</f>
        <v>175</v>
      </c>
      <c r="R35" s="615">
        <f>D35+F35+H35+N35+J35+P35</f>
        <v>106</v>
      </c>
      <c r="S35" s="612">
        <f>SUM(S36:S44)</f>
        <v>34500000</v>
      </c>
      <c r="T35" s="643">
        <f>S35+500000</f>
        <v>35000000</v>
      </c>
      <c r="U35" s="643">
        <f>Q35</f>
        <v>175</v>
      </c>
      <c r="V35" s="643">
        <f>R35+20</f>
        <v>126</v>
      </c>
    </row>
    <row r="36" spans="1:22" ht="16.5" customHeight="1" x14ac:dyDescent="0.25">
      <c r="A36" s="214">
        <v>1</v>
      </c>
      <c r="B36" s="26" t="s">
        <v>1786</v>
      </c>
      <c r="C36" s="619"/>
      <c r="D36" s="620"/>
      <c r="E36" s="620"/>
      <c r="F36" s="620"/>
      <c r="G36" s="626"/>
      <c r="H36" s="620"/>
      <c r="I36" s="623"/>
      <c r="J36" s="621"/>
      <c r="K36" s="339"/>
      <c r="L36" s="339"/>
      <c r="M36" s="620">
        <v>9</v>
      </c>
      <c r="N36" s="623">
        <v>9</v>
      </c>
      <c r="O36" s="620"/>
      <c r="P36" s="624"/>
      <c r="Q36" s="620"/>
      <c r="R36" s="620"/>
      <c r="S36" s="625">
        <v>1200000</v>
      </c>
      <c r="T36" s="339"/>
      <c r="U36" s="339"/>
      <c r="V36" s="339"/>
    </row>
    <row r="37" spans="1:22" ht="16.5" customHeight="1" x14ac:dyDescent="0.25">
      <c r="A37" s="214">
        <v>2</v>
      </c>
      <c r="B37" s="30" t="s">
        <v>58</v>
      </c>
      <c r="C37" s="619">
        <v>7</v>
      </c>
      <c r="D37" s="631">
        <v>7</v>
      </c>
      <c r="E37" s="622"/>
      <c r="F37" s="620"/>
      <c r="G37" s="620"/>
      <c r="H37" s="620"/>
      <c r="I37" s="620"/>
      <c r="J37" s="621"/>
      <c r="K37" s="339"/>
      <c r="L37" s="339"/>
      <c r="M37" s="620"/>
      <c r="N37" s="620"/>
      <c r="O37" s="620"/>
      <c r="P37" s="624"/>
      <c r="Q37" s="620"/>
      <c r="R37" s="620"/>
      <c r="S37" s="625">
        <v>1000000</v>
      </c>
      <c r="T37" s="339"/>
      <c r="U37" s="339"/>
      <c r="V37" s="339"/>
    </row>
    <row r="38" spans="1:22" ht="16.5" customHeight="1" x14ac:dyDescent="0.25">
      <c r="A38" s="214">
        <v>3</v>
      </c>
      <c r="B38" s="30" t="s">
        <v>3189</v>
      </c>
      <c r="C38" s="619">
        <v>50</v>
      </c>
      <c r="D38" s="631">
        <v>7</v>
      </c>
      <c r="E38" s="622"/>
      <c r="F38" s="620"/>
      <c r="G38" s="620"/>
      <c r="H38" s="620"/>
      <c r="I38" s="620"/>
      <c r="J38" s="621"/>
      <c r="K38" s="339"/>
      <c r="L38" s="339"/>
      <c r="M38" s="620"/>
      <c r="N38" s="620"/>
      <c r="O38" s="620"/>
      <c r="P38" s="624"/>
      <c r="Q38" s="620"/>
      <c r="R38" s="620"/>
      <c r="S38" s="625">
        <v>2000000</v>
      </c>
      <c r="T38" s="339"/>
      <c r="U38" s="339"/>
      <c r="V38" s="339"/>
    </row>
    <row r="39" spans="1:22" ht="16.5" customHeight="1" x14ac:dyDescent="0.25">
      <c r="A39" s="172">
        <v>4</v>
      </c>
      <c r="B39" s="36" t="s">
        <v>3190</v>
      </c>
      <c r="C39" s="619">
        <v>26</v>
      </c>
      <c r="D39" s="42">
        <v>26</v>
      </c>
      <c r="E39" s="339"/>
      <c r="F39" s="620"/>
      <c r="G39" s="620"/>
      <c r="H39" s="620"/>
      <c r="I39" s="620"/>
      <c r="J39" s="621"/>
      <c r="K39" s="339"/>
      <c r="L39" s="339"/>
      <c r="M39" s="620"/>
      <c r="N39" s="620"/>
      <c r="O39" s="620"/>
      <c r="P39" s="624"/>
      <c r="Q39" s="620"/>
      <c r="R39" s="620"/>
      <c r="S39" s="238">
        <v>6500000</v>
      </c>
      <c r="T39" s="339"/>
      <c r="U39" s="339"/>
      <c r="V39" s="339"/>
    </row>
    <row r="40" spans="1:22" ht="16.5" customHeight="1" x14ac:dyDescent="0.25">
      <c r="A40" s="348">
        <v>5</v>
      </c>
      <c r="B40" s="36" t="s">
        <v>114</v>
      </c>
      <c r="C40" s="619">
        <v>9</v>
      </c>
      <c r="D40" s="42">
        <v>9</v>
      </c>
      <c r="E40" s="339"/>
      <c r="F40" s="620"/>
      <c r="G40" s="620"/>
      <c r="H40" s="620"/>
      <c r="I40" s="620"/>
      <c r="J40" s="621"/>
      <c r="K40" s="339"/>
      <c r="L40" s="339"/>
      <c r="M40" s="620"/>
      <c r="N40" s="620"/>
      <c r="O40" s="620"/>
      <c r="P40" s="624"/>
      <c r="Q40" s="620"/>
      <c r="R40" s="620"/>
      <c r="S40" s="238">
        <v>3000000</v>
      </c>
      <c r="T40" s="339"/>
      <c r="U40" s="339"/>
      <c r="V40" s="339"/>
    </row>
    <row r="41" spans="1:22" ht="16.5" customHeight="1" x14ac:dyDescent="0.25">
      <c r="A41" s="172">
        <v>6</v>
      </c>
      <c r="B41" s="36" t="s">
        <v>134</v>
      </c>
      <c r="C41" s="619">
        <v>35</v>
      </c>
      <c r="D41" s="238">
        <v>17</v>
      </c>
      <c r="E41" s="339"/>
      <c r="F41" s="620"/>
      <c r="G41" s="620"/>
      <c r="H41" s="339"/>
      <c r="I41" s="339"/>
      <c r="J41" s="621"/>
      <c r="K41" s="339"/>
      <c r="L41" s="339"/>
      <c r="M41" s="620"/>
      <c r="N41" s="339"/>
      <c r="O41" s="620"/>
      <c r="P41" s="624"/>
      <c r="Q41" s="620"/>
      <c r="R41" s="620"/>
      <c r="S41" s="238">
        <v>3900000</v>
      </c>
      <c r="T41" s="339"/>
      <c r="U41" s="339"/>
      <c r="V41" s="339"/>
    </row>
    <row r="42" spans="1:22" ht="16.5" customHeight="1" x14ac:dyDescent="0.25">
      <c r="A42" s="172">
        <v>7</v>
      </c>
      <c r="B42" s="36" t="s">
        <v>119</v>
      </c>
      <c r="C42" s="619">
        <v>26</v>
      </c>
      <c r="D42" s="42">
        <v>13</v>
      </c>
      <c r="E42" s="339"/>
      <c r="F42" s="620"/>
      <c r="G42" s="620"/>
      <c r="H42" s="620"/>
      <c r="I42" s="620"/>
      <c r="J42" s="621"/>
      <c r="K42" s="339"/>
      <c r="L42" s="339"/>
      <c r="M42" s="620"/>
      <c r="N42" s="620"/>
      <c r="O42" s="620"/>
      <c r="P42" s="624"/>
      <c r="Q42" s="620"/>
      <c r="R42" s="620"/>
      <c r="S42" s="238">
        <v>3900000</v>
      </c>
      <c r="T42" s="339"/>
      <c r="U42" s="339"/>
      <c r="V42" s="339"/>
    </row>
    <row r="43" spans="1:22" ht="16.5" customHeight="1" x14ac:dyDescent="0.25">
      <c r="A43" s="172">
        <v>8</v>
      </c>
      <c r="B43" s="37" t="s">
        <v>172</v>
      </c>
      <c r="C43" s="632">
        <v>6</v>
      </c>
      <c r="D43" s="633">
        <v>8</v>
      </c>
      <c r="E43" s="339"/>
      <c r="F43" s="339"/>
      <c r="G43" s="339"/>
      <c r="H43" s="339"/>
      <c r="I43" s="339"/>
      <c r="J43" s="634"/>
      <c r="K43" s="339"/>
      <c r="L43" s="339"/>
      <c r="M43" s="339"/>
      <c r="N43" s="339"/>
      <c r="O43" s="339"/>
      <c r="P43" s="627"/>
      <c r="Q43" s="339"/>
      <c r="R43" s="339"/>
      <c r="S43" s="238">
        <v>3000000</v>
      </c>
      <c r="T43" s="339"/>
      <c r="U43" s="339"/>
      <c r="V43" s="339"/>
    </row>
    <row r="44" spans="1:22" ht="16.5" customHeight="1" x14ac:dyDescent="0.25">
      <c r="A44" s="144">
        <v>9</v>
      </c>
      <c r="B44" s="37" t="s">
        <v>2282</v>
      </c>
      <c r="C44" s="632">
        <v>7</v>
      </c>
      <c r="D44" s="633">
        <v>10</v>
      </c>
      <c r="E44" s="339"/>
      <c r="F44" s="339"/>
      <c r="G44" s="339"/>
      <c r="H44" s="339"/>
      <c r="I44" s="339"/>
      <c r="J44" s="634"/>
      <c r="K44" s="339"/>
      <c r="L44" s="339"/>
      <c r="M44" s="339"/>
      <c r="N44" s="339"/>
      <c r="O44" s="339"/>
      <c r="P44" s="627"/>
      <c r="Q44" s="339"/>
      <c r="R44" s="339"/>
      <c r="S44" s="238">
        <v>10000000</v>
      </c>
      <c r="T44" s="339"/>
      <c r="V44" s="339"/>
    </row>
    <row r="45" spans="1:22" ht="16.5" customHeight="1" x14ac:dyDescent="0.25">
      <c r="A45" s="327">
        <v>4</v>
      </c>
      <c r="B45" s="343" t="s">
        <v>2285</v>
      </c>
      <c r="C45" s="612">
        <f>SUM(C46:C50)</f>
        <v>42</v>
      </c>
      <c r="D45" s="612">
        <f>SUM(D46:D50)</f>
        <v>39</v>
      </c>
      <c r="E45" s="628"/>
      <c r="F45" s="628"/>
      <c r="G45" s="628"/>
      <c r="H45" s="628"/>
      <c r="I45" s="628"/>
      <c r="J45" s="648"/>
      <c r="K45" s="339"/>
      <c r="L45" s="339"/>
      <c r="M45" s="612">
        <f>SUM(M46:M50)</f>
        <v>15</v>
      </c>
      <c r="N45" s="612">
        <f>SUM(N46:N50)</f>
        <v>7</v>
      </c>
      <c r="O45" s="628"/>
      <c r="P45" s="649"/>
      <c r="Q45" s="615">
        <f>C45+E45+G45+M45+I45+O45</f>
        <v>57</v>
      </c>
      <c r="R45" s="615">
        <f>D45+F45+H45+N45+J45+P45</f>
        <v>46</v>
      </c>
      <c r="S45" s="612">
        <f>SUM(S46:S50)</f>
        <v>11850000</v>
      </c>
      <c r="T45" s="643">
        <f>S45</f>
        <v>11850000</v>
      </c>
      <c r="U45" s="643">
        <f>Q45</f>
        <v>57</v>
      </c>
      <c r="V45" s="643">
        <f>R45</f>
        <v>46</v>
      </c>
    </row>
    <row r="46" spans="1:22" ht="16.5" customHeight="1" x14ac:dyDescent="0.25">
      <c r="A46" s="214">
        <v>1</v>
      </c>
      <c r="B46" s="30" t="s">
        <v>1790</v>
      </c>
      <c r="C46" s="619"/>
      <c r="D46" s="339"/>
      <c r="E46" s="622"/>
      <c r="F46" s="620"/>
      <c r="G46" s="620"/>
      <c r="H46" s="620"/>
      <c r="I46" s="620"/>
      <c r="J46" s="621"/>
      <c r="K46" s="339"/>
      <c r="L46" s="339"/>
      <c r="M46" s="620">
        <v>15</v>
      </c>
      <c r="N46" s="631">
        <v>7</v>
      </c>
      <c r="O46" s="620"/>
      <c r="P46" s="624"/>
      <c r="Q46" s="620"/>
      <c r="R46" s="620"/>
      <c r="S46" s="625">
        <v>1000000</v>
      </c>
      <c r="T46" s="339"/>
      <c r="U46" s="339"/>
      <c r="V46" s="339"/>
    </row>
    <row r="47" spans="1:22" ht="16.5" customHeight="1" x14ac:dyDescent="0.25">
      <c r="A47" s="214">
        <v>2</v>
      </c>
      <c r="B47" s="30" t="s">
        <v>38</v>
      </c>
      <c r="C47" s="619">
        <v>8</v>
      </c>
      <c r="D47" s="631">
        <v>9</v>
      </c>
      <c r="E47" s="622"/>
      <c r="F47" s="620"/>
      <c r="G47" s="620"/>
      <c r="H47" s="620"/>
      <c r="I47" s="620"/>
      <c r="J47" s="621"/>
      <c r="K47" s="339"/>
      <c r="L47" s="339"/>
      <c r="M47" s="620"/>
      <c r="N47" s="620"/>
      <c r="O47" s="620"/>
      <c r="P47" s="624"/>
      <c r="Q47" s="620"/>
      <c r="R47" s="620"/>
      <c r="S47" s="625">
        <v>1000000</v>
      </c>
      <c r="T47" s="339"/>
      <c r="U47" s="339"/>
      <c r="V47" s="339"/>
    </row>
    <row r="48" spans="1:22" ht="16.5" customHeight="1" x14ac:dyDescent="0.25">
      <c r="A48" s="214">
        <v>3</v>
      </c>
      <c r="B48" s="36" t="s">
        <v>124</v>
      </c>
      <c r="C48" s="619">
        <v>15</v>
      </c>
      <c r="D48" s="238">
        <v>15</v>
      </c>
      <c r="E48" s="339"/>
      <c r="F48" s="620"/>
      <c r="G48" s="620"/>
      <c r="H48" s="339"/>
      <c r="I48" s="339"/>
      <c r="J48" s="621"/>
      <c r="K48" s="339"/>
      <c r="L48" s="339"/>
      <c r="M48" s="620"/>
      <c r="N48" s="339"/>
      <c r="O48" s="620"/>
      <c r="P48" s="624"/>
      <c r="Q48" s="620"/>
      <c r="R48" s="620"/>
      <c r="S48" s="238">
        <v>5000000</v>
      </c>
      <c r="T48" s="339"/>
      <c r="U48" s="339"/>
      <c r="V48" s="339"/>
    </row>
    <row r="49" spans="1:23" s="32" customFormat="1" ht="16.5" customHeight="1" x14ac:dyDescent="0.25">
      <c r="A49" s="172">
        <v>4</v>
      </c>
      <c r="B49" s="20" t="s">
        <v>3191</v>
      </c>
      <c r="C49" s="650">
        <v>11</v>
      </c>
      <c r="D49" s="650">
        <v>7</v>
      </c>
      <c r="E49" s="292"/>
      <c r="F49" s="620"/>
      <c r="G49" s="620"/>
      <c r="H49" s="339"/>
      <c r="I49" s="339"/>
      <c r="J49" s="621"/>
      <c r="K49" s="645"/>
      <c r="L49" s="645"/>
      <c r="M49" s="620"/>
      <c r="N49" s="339"/>
      <c r="O49" s="620"/>
      <c r="P49" s="624"/>
      <c r="Q49" s="620"/>
      <c r="R49" s="620"/>
      <c r="S49" s="650">
        <v>2000000</v>
      </c>
      <c r="T49" s="339"/>
      <c r="U49" s="339"/>
      <c r="V49" s="339"/>
    </row>
    <row r="50" spans="1:23" ht="16.5" customHeight="1" x14ac:dyDescent="0.25">
      <c r="A50" s="348">
        <v>5</v>
      </c>
      <c r="B50" s="20" t="s">
        <v>158</v>
      </c>
      <c r="C50" s="632">
        <v>8</v>
      </c>
      <c r="D50" s="633">
        <v>8</v>
      </c>
      <c r="E50" s="339"/>
      <c r="F50" s="339"/>
      <c r="G50" s="339"/>
      <c r="H50" s="339"/>
      <c r="I50" s="339"/>
      <c r="J50" s="634"/>
      <c r="K50" s="339"/>
      <c r="L50" s="339"/>
      <c r="M50" s="339"/>
      <c r="N50" s="339"/>
      <c r="O50" s="339"/>
      <c r="P50" s="627"/>
      <c r="Q50" s="339"/>
      <c r="R50" s="339"/>
      <c r="S50" s="633">
        <v>2850000</v>
      </c>
      <c r="T50" s="339"/>
      <c r="U50" s="339"/>
      <c r="V50" s="339"/>
    </row>
    <row r="51" spans="1:23" ht="16.5" customHeight="1" x14ac:dyDescent="0.25">
      <c r="A51" s="327">
        <v>5</v>
      </c>
      <c r="B51" s="343" t="s">
        <v>2291</v>
      </c>
      <c r="C51" s="612">
        <f t="shared" ref="C51:H51" si="2">SUM(C52:C62)</f>
        <v>390</v>
      </c>
      <c r="D51" s="612">
        <f t="shared" si="2"/>
        <v>127</v>
      </c>
      <c r="E51" s="612">
        <f t="shared" si="2"/>
        <v>19</v>
      </c>
      <c r="F51" s="612">
        <f t="shared" si="2"/>
        <v>19</v>
      </c>
      <c r="G51" s="612">
        <f t="shared" si="2"/>
        <v>45</v>
      </c>
      <c r="H51" s="612">
        <f t="shared" si="2"/>
        <v>8</v>
      </c>
      <c r="I51" s="645"/>
      <c r="J51" s="646"/>
      <c r="K51" s="339"/>
      <c r="L51" s="339"/>
      <c r="M51" s="612">
        <f>SUM(M52:M62)</f>
        <v>6</v>
      </c>
      <c r="N51" s="612">
        <f>SUM(N52:N62)</f>
        <v>10</v>
      </c>
      <c r="O51" s="645"/>
      <c r="P51" s="647"/>
      <c r="Q51" s="615">
        <f>C51+E51+G51+M51+I51+O51</f>
        <v>460</v>
      </c>
      <c r="R51" s="615">
        <f>D51+F51+H51+N51+J51+P51</f>
        <v>164</v>
      </c>
      <c r="S51" s="612">
        <f>SUM(S52:S62)</f>
        <v>26390000</v>
      </c>
      <c r="T51" s="643">
        <f>S51+8000000</f>
        <v>34390000</v>
      </c>
      <c r="U51" s="643">
        <f>Q51</f>
        <v>460</v>
      </c>
      <c r="V51" s="643">
        <f>R51+14</f>
        <v>178</v>
      </c>
      <c r="W51" s="651"/>
    </row>
    <row r="52" spans="1:23" ht="16.5" customHeight="1" x14ac:dyDescent="0.25">
      <c r="A52" s="214">
        <v>1</v>
      </c>
      <c r="B52" s="29" t="s">
        <v>19</v>
      </c>
      <c r="C52" s="652">
        <v>177</v>
      </c>
      <c r="D52" s="653">
        <v>27</v>
      </c>
      <c r="E52" s="620"/>
      <c r="F52" s="620"/>
      <c r="G52" s="620"/>
      <c r="H52" s="620"/>
      <c r="I52" s="620"/>
      <c r="J52" s="621"/>
      <c r="K52" s="339"/>
      <c r="L52" s="339"/>
      <c r="M52" s="620"/>
      <c r="N52" s="620"/>
      <c r="O52" s="620"/>
      <c r="P52" s="624"/>
      <c r="Q52" s="620"/>
      <c r="R52" s="620"/>
      <c r="S52" s="625">
        <v>1900000</v>
      </c>
      <c r="T52" s="339"/>
      <c r="U52" s="339"/>
      <c r="V52" s="339"/>
    </row>
    <row r="53" spans="1:23" ht="16.5" customHeight="1" x14ac:dyDescent="0.25">
      <c r="A53" s="214">
        <v>2</v>
      </c>
      <c r="B53" s="30" t="s">
        <v>48</v>
      </c>
      <c r="C53" s="619">
        <v>24</v>
      </c>
      <c r="D53" s="631">
        <v>8</v>
      </c>
      <c r="E53" s="622"/>
      <c r="F53" s="620"/>
      <c r="G53" s="620"/>
      <c r="H53" s="620"/>
      <c r="I53" s="620"/>
      <c r="J53" s="621"/>
      <c r="K53" s="339"/>
      <c r="L53" s="339"/>
      <c r="M53" s="620"/>
      <c r="N53" s="620"/>
      <c r="O53" s="620"/>
      <c r="P53" s="624"/>
      <c r="Q53" s="620"/>
      <c r="R53" s="620"/>
      <c r="S53" s="625">
        <v>1500000</v>
      </c>
      <c r="T53" s="339"/>
      <c r="U53" s="339"/>
      <c r="V53" s="339"/>
    </row>
    <row r="54" spans="1:23" ht="16.5" customHeight="1" x14ac:dyDescent="0.25">
      <c r="A54" s="214">
        <v>3</v>
      </c>
      <c r="B54" s="29" t="s">
        <v>29</v>
      </c>
      <c r="C54" s="619">
        <v>14</v>
      </c>
      <c r="D54" s="620">
        <v>14</v>
      </c>
      <c r="E54" s="622"/>
      <c r="F54" s="620"/>
      <c r="G54" s="620"/>
      <c r="H54" s="620"/>
      <c r="I54" s="620"/>
      <c r="J54" s="621"/>
      <c r="K54" s="339"/>
      <c r="L54" s="339"/>
      <c r="M54" s="620"/>
      <c r="N54" s="620"/>
      <c r="O54" s="620"/>
      <c r="P54" s="624"/>
      <c r="Q54" s="620"/>
      <c r="R54" s="620"/>
      <c r="S54" s="625">
        <v>1000000</v>
      </c>
      <c r="T54" s="339"/>
      <c r="U54" s="339"/>
      <c r="V54" s="339"/>
    </row>
    <row r="55" spans="1:23" ht="16.5" customHeight="1" x14ac:dyDescent="0.25">
      <c r="A55" s="172">
        <v>4</v>
      </c>
      <c r="B55" s="29" t="s">
        <v>34</v>
      </c>
      <c r="C55" s="619">
        <v>111</v>
      </c>
      <c r="D55" s="620">
        <v>37</v>
      </c>
      <c r="E55" s="622"/>
      <c r="F55" s="620"/>
      <c r="G55" s="620"/>
      <c r="H55" s="620"/>
      <c r="I55" s="620"/>
      <c r="J55" s="621"/>
      <c r="K55" s="339"/>
      <c r="L55" s="339"/>
      <c r="M55" s="620"/>
      <c r="N55" s="620"/>
      <c r="O55" s="620"/>
      <c r="P55" s="624"/>
      <c r="Q55" s="620"/>
      <c r="R55" s="620"/>
      <c r="S55" s="625">
        <v>1200000</v>
      </c>
      <c r="T55" s="339"/>
      <c r="U55" s="339"/>
      <c r="V55" s="339"/>
    </row>
    <row r="56" spans="1:23" ht="16.5" customHeight="1" x14ac:dyDescent="0.25">
      <c r="A56" s="172">
        <v>5</v>
      </c>
      <c r="B56" s="208" t="s">
        <v>2296</v>
      </c>
      <c r="C56" s="632">
        <v>35</v>
      </c>
      <c r="D56" s="633">
        <v>19</v>
      </c>
      <c r="E56" s="339"/>
      <c r="F56" s="339"/>
      <c r="G56" s="339"/>
      <c r="H56" s="339"/>
      <c r="I56" s="339"/>
      <c r="J56" s="634"/>
      <c r="K56" s="339"/>
      <c r="L56" s="339"/>
      <c r="M56" s="339"/>
      <c r="N56" s="339"/>
      <c r="O56" s="339"/>
      <c r="P56" s="627"/>
      <c r="Q56" s="339"/>
      <c r="R56" s="339"/>
      <c r="S56" s="238">
        <v>3000000</v>
      </c>
      <c r="T56" s="339"/>
      <c r="U56" s="339"/>
      <c r="V56" s="339"/>
    </row>
    <row r="57" spans="1:23" ht="16.5" customHeight="1" x14ac:dyDescent="0.25">
      <c r="A57" s="214">
        <v>6</v>
      </c>
      <c r="B57" s="37" t="s">
        <v>167</v>
      </c>
      <c r="C57" s="632">
        <v>14</v>
      </c>
      <c r="D57" s="633">
        <v>7</v>
      </c>
      <c r="E57" s="339"/>
      <c r="F57" s="339"/>
      <c r="G57" s="339"/>
      <c r="H57" s="339"/>
      <c r="I57" s="339"/>
      <c r="J57" s="634"/>
      <c r="K57" s="339"/>
      <c r="L57" s="339"/>
      <c r="M57" s="339"/>
      <c r="N57" s="339"/>
      <c r="O57" s="339"/>
      <c r="P57" s="627"/>
      <c r="Q57" s="339"/>
      <c r="R57" s="339"/>
      <c r="S57" s="238">
        <v>1000000</v>
      </c>
      <c r="T57" s="339"/>
      <c r="U57" s="339"/>
      <c r="V57" s="339"/>
    </row>
    <row r="58" spans="1:23" ht="16.5" customHeight="1" x14ac:dyDescent="0.25">
      <c r="A58" s="214">
        <v>7</v>
      </c>
      <c r="B58" s="29" t="s">
        <v>3192</v>
      </c>
      <c r="C58" s="619"/>
      <c r="D58" s="620"/>
      <c r="E58" s="622"/>
      <c r="F58" s="620"/>
      <c r="G58" s="620"/>
      <c r="H58" s="620"/>
      <c r="I58" s="620"/>
      <c r="J58" s="621"/>
      <c r="K58" s="339"/>
      <c r="L58" s="339"/>
      <c r="M58" s="620">
        <v>6</v>
      </c>
      <c r="N58" s="620">
        <v>10</v>
      </c>
      <c r="O58" s="620"/>
      <c r="P58" s="624"/>
      <c r="Q58" s="620"/>
      <c r="R58" s="620"/>
      <c r="S58" s="625">
        <v>8000000</v>
      </c>
      <c r="T58" s="339"/>
      <c r="U58" s="339"/>
      <c r="V58" s="339"/>
    </row>
    <row r="59" spans="1:23" ht="16.5" customHeight="1" x14ac:dyDescent="0.25">
      <c r="A59" s="214">
        <v>8</v>
      </c>
      <c r="B59" s="37" t="s">
        <v>3193</v>
      </c>
      <c r="C59" s="632">
        <v>15</v>
      </c>
      <c r="D59" s="633">
        <v>15</v>
      </c>
      <c r="E59" s="339"/>
      <c r="F59" s="339"/>
      <c r="G59" s="339"/>
      <c r="H59" s="339"/>
      <c r="I59" s="339"/>
      <c r="J59" s="634"/>
      <c r="K59" s="339"/>
      <c r="L59" s="339"/>
      <c r="M59" s="339"/>
      <c r="N59" s="339"/>
      <c r="O59" s="339"/>
      <c r="P59" s="627"/>
      <c r="Q59" s="339"/>
      <c r="R59" s="339"/>
      <c r="S59" s="238">
        <v>3000000</v>
      </c>
      <c r="T59" s="339"/>
      <c r="U59" s="339"/>
      <c r="V59" s="339"/>
    </row>
    <row r="60" spans="1:23" ht="16.5" customHeight="1" x14ac:dyDescent="0.25">
      <c r="A60" s="214">
        <v>9</v>
      </c>
      <c r="B60" s="29" t="s">
        <v>1476</v>
      </c>
      <c r="C60" s="619"/>
      <c r="D60" s="620"/>
      <c r="E60" s="238">
        <v>10</v>
      </c>
      <c r="F60" s="238">
        <v>10</v>
      </c>
      <c r="H60" s="620"/>
      <c r="I60" s="620"/>
      <c r="J60" s="621"/>
      <c r="K60" s="339"/>
      <c r="L60" s="339"/>
      <c r="M60" s="620"/>
      <c r="N60" s="620"/>
      <c r="O60" s="620"/>
      <c r="P60" s="624"/>
      <c r="Q60" s="620"/>
      <c r="R60" s="620"/>
      <c r="S60" s="238">
        <v>610000</v>
      </c>
      <c r="T60" s="339"/>
      <c r="U60" s="339"/>
      <c r="V60" s="339"/>
    </row>
    <row r="61" spans="1:23" ht="16.5" customHeight="1" x14ac:dyDescent="0.25">
      <c r="A61" s="214">
        <v>10</v>
      </c>
      <c r="B61" s="29" t="s">
        <v>1480</v>
      </c>
      <c r="C61" s="619"/>
      <c r="D61" s="620"/>
      <c r="E61" s="238">
        <v>9</v>
      </c>
      <c r="F61" s="620">
        <v>9</v>
      </c>
      <c r="G61" s="620"/>
      <c r="H61" s="620"/>
      <c r="I61" s="620"/>
      <c r="K61" s="339"/>
      <c r="L61" s="339"/>
      <c r="M61" s="620"/>
      <c r="N61" s="620"/>
      <c r="O61" s="620"/>
      <c r="P61" s="624"/>
      <c r="Q61" s="620"/>
      <c r="R61" s="620"/>
      <c r="S61" s="625">
        <v>180000</v>
      </c>
      <c r="T61" s="339"/>
      <c r="U61" s="339"/>
      <c r="V61" s="339"/>
    </row>
    <row r="62" spans="1:23" ht="16.5" customHeight="1" x14ac:dyDescent="0.25">
      <c r="A62" s="214">
        <v>11</v>
      </c>
      <c r="B62" s="36" t="s">
        <v>1557</v>
      </c>
      <c r="C62" s="339"/>
      <c r="D62" s="339"/>
      <c r="E62" s="339"/>
      <c r="F62" s="620"/>
      <c r="G62" s="619">
        <v>45</v>
      </c>
      <c r="H62" s="238">
        <v>8</v>
      </c>
      <c r="I62" s="339"/>
      <c r="J62" s="621"/>
      <c r="K62" s="339"/>
      <c r="L62" s="339"/>
      <c r="M62" s="620"/>
      <c r="N62" s="339"/>
      <c r="O62" s="620"/>
      <c r="P62" s="624"/>
      <c r="Q62" s="620"/>
      <c r="R62" s="620"/>
      <c r="S62" s="238">
        <v>5000000</v>
      </c>
      <c r="T62" s="339"/>
      <c r="U62" s="339"/>
      <c r="V62" s="339"/>
    </row>
    <row r="63" spans="1:23" ht="16.5" customHeight="1" x14ac:dyDescent="0.25">
      <c r="A63" s="327">
        <v>6</v>
      </c>
      <c r="B63" s="343" t="s">
        <v>2310</v>
      </c>
      <c r="C63" s="612">
        <f t="shared" ref="C63:H63" si="3">SUM(C64:C76)</f>
        <v>247</v>
      </c>
      <c r="D63" s="612">
        <f t="shared" si="3"/>
        <v>123</v>
      </c>
      <c r="E63" s="612">
        <f t="shared" si="3"/>
        <v>15</v>
      </c>
      <c r="F63" s="612">
        <f t="shared" si="3"/>
        <v>15</v>
      </c>
      <c r="G63" s="612">
        <f t="shared" si="3"/>
        <v>60</v>
      </c>
      <c r="H63" s="612">
        <f t="shared" si="3"/>
        <v>8</v>
      </c>
      <c r="I63" s="645"/>
      <c r="J63" s="646"/>
      <c r="K63" s="339"/>
      <c r="L63" s="339"/>
      <c r="M63" s="612">
        <f>SUM(M64:M76)</f>
        <v>4</v>
      </c>
      <c r="N63" s="612">
        <f>SUM(N64:N76)</f>
        <v>7</v>
      </c>
      <c r="O63" s="645"/>
      <c r="P63" s="647"/>
      <c r="Q63" s="615">
        <f>C63+E63+G63+M63+I63+O63</f>
        <v>326</v>
      </c>
      <c r="R63" s="615">
        <f>D63+F63+H63+N63+J63+P63</f>
        <v>153</v>
      </c>
      <c r="S63" s="612">
        <f>SUM(S64:S76)</f>
        <v>39500000</v>
      </c>
      <c r="T63" s="643">
        <f>S63+850000</f>
        <v>40350000</v>
      </c>
      <c r="U63" s="643">
        <f>Q63</f>
        <v>326</v>
      </c>
      <c r="V63" s="643">
        <f>R63+15</f>
        <v>168</v>
      </c>
    </row>
    <row r="64" spans="1:23" ht="16.5" customHeight="1" x14ac:dyDescent="0.25">
      <c r="A64" s="214">
        <v>1</v>
      </c>
      <c r="B64" s="29" t="s">
        <v>1468</v>
      </c>
      <c r="C64" s="619"/>
      <c r="D64" s="620"/>
      <c r="E64" s="622">
        <v>8</v>
      </c>
      <c r="F64" s="620">
        <v>8</v>
      </c>
      <c r="G64" s="620"/>
      <c r="H64" s="620"/>
      <c r="I64" s="620"/>
      <c r="J64" s="621"/>
      <c r="K64" s="339"/>
      <c r="L64" s="339"/>
      <c r="M64" s="620"/>
      <c r="N64" s="620"/>
      <c r="O64" s="620"/>
      <c r="P64" s="624"/>
      <c r="Q64" s="620"/>
      <c r="R64" s="620"/>
      <c r="S64" s="625">
        <v>300000</v>
      </c>
      <c r="T64" s="339"/>
      <c r="U64" s="339"/>
      <c r="V64" s="339"/>
    </row>
    <row r="65" spans="1:22" ht="16.5" customHeight="1" x14ac:dyDescent="0.25">
      <c r="A65" s="214">
        <v>2</v>
      </c>
      <c r="B65" s="29" t="s">
        <v>1472</v>
      </c>
      <c r="C65" s="619"/>
      <c r="D65" s="620"/>
      <c r="E65" s="622">
        <v>7</v>
      </c>
      <c r="F65" s="620">
        <v>7</v>
      </c>
      <c r="G65" s="620"/>
      <c r="H65" s="620"/>
      <c r="I65" s="620"/>
      <c r="J65" s="621"/>
      <c r="K65" s="339"/>
      <c r="L65" s="339"/>
      <c r="M65" s="620"/>
      <c r="N65" s="620"/>
      <c r="O65" s="620"/>
      <c r="P65" s="624"/>
      <c r="Q65" s="620"/>
      <c r="R65" s="620"/>
      <c r="S65" s="625">
        <v>500000</v>
      </c>
      <c r="T65" s="339"/>
      <c r="U65" s="339"/>
      <c r="V65" s="339"/>
    </row>
    <row r="66" spans="1:22" ht="16.5" customHeight="1" x14ac:dyDescent="0.25">
      <c r="A66" s="214">
        <v>3</v>
      </c>
      <c r="B66" s="31" t="s">
        <v>1547</v>
      </c>
      <c r="C66" s="339"/>
      <c r="D66" s="339"/>
      <c r="E66" s="622"/>
      <c r="F66" s="620"/>
      <c r="G66" s="619">
        <v>60</v>
      </c>
      <c r="H66" s="631">
        <v>8</v>
      </c>
      <c r="I66" s="620"/>
      <c r="J66" s="621"/>
      <c r="K66" s="339"/>
      <c r="L66" s="339"/>
      <c r="M66" s="620"/>
      <c r="N66" s="620"/>
      <c r="O66" s="620"/>
      <c r="P66" s="624"/>
      <c r="Q66" s="620"/>
      <c r="R66" s="620"/>
      <c r="S66" s="625">
        <v>2000000</v>
      </c>
      <c r="T66" s="339"/>
      <c r="U66" s="339"/>
      <c r="V66" s="339"/>
    </row>
    <row r="67" spans="1:22" ht="16.5" customHeight="1" x14ac:dyDescent="0.25">
      <c r="A67" s="172">
        <v>4</v>
      </c>
      <c r="B67" s="36" t="s">
        <v>139</v>
      </c>
      <c r="C67" s="619">
        <v>30</v>
      </c>
      <c r="D67" s="620">
        <v>13</v>
      </c>
      <c r="E67" s="622"/>
      <c r="F67" s="620"/>
      <c r="G67" s="620"/>
      <c r="H67" s="620"/>
      <c r="I67" s="620"/>
      <c r="J67" s="621"/>
      <c r="K67" s="339"/>
      <c r="L67" s="339"/>
      <c r="M67" s="620"/>
      <c r="N67" s="620"/>
      <c r="O67" s="620"/>
      <c r="P67" s="624"/>
      <c r="Q67" s="620"/>
      <c r="R67" s="620"/>
      <c r="S67" s="625">
        <v>6000000</v>
      </c>
      <c r="T67" s="339"/>
      <c r="U67" s="339"/>
      <c r="V67" s="339"/>
    </row>
    <row r="68" spans="1:22" ht="16.5" customHeight="1" x14ac:dyDescent="0.25">
      <c r="A68" s="172">
        <v>5</v>
      </c>
      <c r="B68" s="36" t="s">
        <v>1795</v>
      </c>
      <c r="C68" s="619"/>
      <c r="D68" s="339"/>
      <c r="E68" s="622"/>
      <c r="F68" s="620"/>
      <c r="G68" s="620"/>
      <c r="H68" s="620"/>
      <c r="I68" s="620"/>
      <c r="J68" s="621"/>
      <c r="K68" s="339"/>
      <c r="L68" s="339"/>
      <c r="M68" s="620">
        <v>4</v>
      </c>
      <c r="N68" s="631">
        <v>7</v>
      </c>
      <c r="O68" s="620"/>
      <c r="P68" s="624"/>
      <c r="Q68" s="620"/>
      <c r="R68" s="620"/>
      <c r="S68" s="625">
        <v>1500000</v>
      </c>
      <c r="T68" s="339"/>
      <c r="U68" s="339"/>
      <c r="V68" s="339"/>
    </row>
    <row r="69" spans="1:22" ht="16.5" customHeight="1" x14ac:dyDescent="0.25">
      <c r="A69" s="214">
        <v>6</v>
      </c>
      <c r="B69" s="30" t="s">
        <v>53</v>
      </c>
      <c r="C69" s="619">
        <v>20</v>
      </c>
      <c r="D69" s="631">
        <v>8</v>
      </c>
      <c r="E69" s="622"/>
      <c r="F69" s="620"/>
      <c r="G69" s="620"/>
      <c r="H69" s="620"/>
      <c r="I69" s="620"/>
      <c r="J69" s="621"/>
      <c r="K69" s="339"/>
      <c r="L69" s="339"/>
      <c r="M69" s="620"/>
      <c r="N69" s="620"/>
      <c r="O69" s="620"/>
      <c r="P69" s="624"/>
      <c r="Q69" s="620"/>
      <c r="R69" s="620"/>
      <c r="S69" s="625">
        <v>1000000</v>
      </c>
      <c r="T69" s="339"/>
      <c r="U69" s="339"/>
      <c r="V69" s="339"/>
    </row>
    <row r="70" spans="1:22" ht="16.5" customHeight="1" x14ac:dyDescent="0.25">
      <c r="A70" s="214">
        <v>7</v>
      </c>
      <c r="B70" s="31" t="s">
        <v>85</v>
      </c>
      <c r="C70" s="619">
        <v>50</v>
      </c>
      <c r="D70" s="42">
        <v>23</v>
      </c>
      <c r="E70" s="339"/>
      <c r="F70" s="620"/>
      <c r="G70" s="620"/>
      <c r="H70" s="620"/>
      <c r="I70" s="620"/>
      <c r="J70" s="621"/>
      <c r="K70" s="339"/>
      <c r="L70" s="339"/>
      <c r="M70" s="620"/>
      <c r="N70" s="620"/>
      <c r="O70" s="620"/>
      <c r="P70" s="624"/>
      <c r="Q70" s="620"/>
      <c r="R70" s="620"/>
      <c r="S70" s="238">
        <v>5000000</v>
      </c>
      <c r="T70" s="339"/>
      <c r="U70" s="339"/>
      <c r="V70" s="339"/>
    </row>
    <row r="71" spans="1:22" ht="16.5" customHeight="1" x14ac:dyDescent="0.25">
      <c r="A71" s="214">
        <v>8</v>
      </c>
      <c r="B71" s="42" t="s">
        <v>3194</v>
      </c>
      <c r="C71" s="42">
        <v>32</v>
      </c>
      <c r="D71" s="42">
        <v>16</v>
      </c>
      <c r="E71" s="339"/>
      <c r="F71" s="620"/>
      <c r="G71" s="620"/>
      <c r="H71" s="620"/>
      <c r="I71" s="620"/>
      <c r="J71" s="621"/>
      <c r="K71" s="339"/>
      <c r="L71" s="339"/>
      <c r="M71" s="620"/>
      <c r="N71" s="620"/>
      <c r="O71" s="620"/>
      <c r="P71" s="624"/>
      <c r="Q71" s="620"/>
      <c r="R71" s="620"/>
      <c r="S71" s="238">
        <v>3000000</v>
      </c>
      <c r="T71" s="618"/>
      <c r="U71" s="618"/>
      <c r="V71" s="618"/>
    </row>
    <row r="72" spans="1:22" s="32" customFormat="1" ht="17.25" customHeight="1" x14ac:dyDescent="0.25">
      <c r="A72" s="214">
        <v>9</v>
      </c>
      <c r="B72" s="31" t="s">
        <v>95</v>
      </c>
      <c r="C72" s="619">
        <v>30</v>
      </c>
      <c r="D72" s="42">
        <v>16</v>
      </c>
      <c r="E72" s="339"/>
      <c r="F72" s="620"/>
      <c r="G72" s="620"/>
      <c r="H72" s="620"/>
      <c r="I72" s="620"/>
      <c r="J72" s="621"/>
      <c r="K72" s="645"/>
      <c r="L72" s="645"/>
      <c r="M72" s="620"/>
      <c r="N72" s="620"/>
      <c r="O72" s="620"/>
      <c r="P72" s="624"/>
      <c r="Q72" s="620"/>
      <c r="R72" s="620"/>
      <c r="S72" s="238">
        <v>4000000</v>
      </c>
      <c r="T72" s="339"/>
      <c r="U72" s="339"/>
      <c r="V72" s="339"/>
    </row>
    <row r="73" spans="1:22" s="32" customFormat="1" ht="17.25" customHeight="1" x14ac:dyDescent="0.25">
      <c r="A73" s="214">
        <v>10</v>
      </c>
      <c r="B73" s="31" t="s">
        <v>99</v>
      </c>
      <c r="C73" s="619">
        <v>20</v>
      </c>
      <c r="D73" s="42">
        <v>8</v>
      </c>
      <c r="E73" s="339"/>
      <c r="F73" s="620"/>
      <c r="G73" s="620"/>
      <c r="H73" s="620"/>
      <c r="I73" s="620"/>
      <c r="J73" s="621"/>
      <c r="K73" s="645"/>
      <c r="L73" s="645"/>
      <c r="M73" s="620"/>
      <c r="N73" s="620"/>
      <c r="O73" s="620"/>
      <c r="P73" s="624"/>
      <c r="Q73" s="620"/>
      <c r="R73" s="620"/>
      <c r="S73" s="238">
        <v>5000000</v>
      </c>
      <c r="T73" s="339"/>
      <c r="U73" s="339"/>
      <c r="V73" s="339"/>
    </row>
    <row r="74" spans="1:22" s="630" customFormat="1" ht="17.25" customHeight="1" x14ac:dyDescent="0.25">
      <c r="A74" s="214">
        <v>11</v>
      </c>
      <c r="B74" s="36" t="s">
        <v>129</v>
      </c>
      <c r="C74" s="619">
        <v>40</v>
      </c>
      <c r="D74" s="238">
        <v>20</v>
      </c>
      <c r="E74" s="339"/>
      <c r="F74" s="620"/>
      <c r="G74" s="620"/>
      <c r="H74" s="339"/>
      <c r="I74" s="339"/>
      <c r="J74" s="621"/>
      <c r="K74" s="628"/>
      <c r="L74" s="628"/>
      <c r="M74" s="620"/>
      <c r="N74" s="339"/>
      <c r="O74" s="620"/>
      <c r="P74" s="624"/>
      <c r="Q74" s="620"/>
      <c r="R74" s="620"/>
      <c r="S74" s="238">
        <v>2000000</v>
      </c>
      <c r="T74" s="629"/>
      <c r="U74" s="629"/>
      <c r="V74" s="629"/>
    </row>
    <row r="75" spans="1:22" ht="18" customHeight="1" x14ac:dyDescent="0.25">
      <c r="A75" s="214">
        <v>12</v>
      </c>
      <c r="B75" s="20" t="s">
        <v>153</v>
      </c>
      <c r="C75" s="632">
        <v>10</v>
      </c>
      <c r="D75" s="633">
        <v>10</v>
      </c>
      <c r="E75" s="339"/>
      <c r="F75" s="339"/>
      <c r="G75" s="339"/>
      <c r="H75" s="339"/>
      <c r="I75" s="339"/>
      <c r="J75" s="634"/>
      <c r="K75" s="339"/>
      <c r="L75" s="339"/>
      <c r="M75" s="339"/>
      <c r="N75" s="339"/>
      <c r="O75" s="339"/>
      <c r="P75" s="627"/>
      <c r="Q75" s="339"/>
      <c r="R75" s="339"/>
      <c r="S75" s="633">
        <v>200000</v>
      </c>
      <c r="T75" s="339"/>
      <c r="U75" s="339"/>
      <c r="V75" s="339"/>
    </row>
    <row r="76" spans="1:22" ht="18" customHeight="1" x14ac:dyDescent="0.25">
      <c r="A76" s="214">
        <v>13</v>
      </c>
      <c r="B76" s="37" t="s">
        <v>3195</v>
      </c>
      <c r="C76" s="632">
        <v>15</v>
      </c>
      <c r="D76" s="633">
        <v>9</v>
      </c>
      <c r="E76" s="339"/>
      <c r="F76" s="339"/>
      <c r="G76" s="339"/>
      <c r="H76" s="339"/>
      <c r="I76" s="339"/>
      <c r="J76" s="634"/>
      <c r="K76" s="339"/>
      <c r="L76" s="339"/>
      <c r="M76" s="339"/>
      <c r="N76" s="339"/>
      <c r="O76" s="339"/>
      <c r="P76" s="627"/>
      <c r="Q76" s="339"/>
      <c r="R76" s="339"/>
      <c r="S76" s="238">
        <v>9000000</v>
      </c>
      <c r="T76" s="339"/>
      <c r="U76" s="339"/>
      <c r="V76" s="339"/>
    </row>
    <row r="77" spans="1:22" ht="18" customHeight="1" x14ac:dyDescent="0.25">
      <c r="A77" s="327">
        <v>7</v>
      </c>
      <c r="B77" s="361" t="s">
        <v>2329</v>
      </c>
      <c r="C77" s="612">
        <f>SUM(C78:C85)</f>
        <v>113</v>
      </c>
      <c r="D77" s="612">
        <f>SUM(D78:D85)</f>
        <v>50</v>
      </c>
      <c r="E77" s="612"/>
      <c r="F77" s="612"/>
      <c r="G77" s="612">
        <f>SUM(G78:G85)</f>
        <v>41</v>
      </c>
      <c r="H77" s="612">
        <f>SUM(H78:H85)</f>
        <v>15</v>
      </c>
      <c r="I77" s="612"/>
      <c r="J77" s="613"/>
      <c r="K77" s="339"/>
      <c r="L77" s="339"/>
      <c r="M77" s="612">
        <f>SUM(M78:M86)</f>
        <v>76</v>
      </c>
      <c r="N77" s="612">
        <f>SUM(N78:N86)</f>
        <v>38</v>
      </c>
      <c r="O77" s="654"/>
      <c r="P77" s="655"/>
      <c r="Q77" s="615">
        <f>C77+E77+G77+M77+I77+O77</f>
        <v>230</v>
      </c>
      <c r="R77" s="615">
        <f>D77+F77+H77+N77+J77+P77</f>
        <v>103</v>
      </c>
      <c r="S77" s="612">
        <f>SUM(S78:S86)</f>
        <v>22350000</v>
      </c>
      <c r="T77" s="643">
        <f>S77+2720600</f>
        <v>25070600</v>
      </c>
      <c r="U77" s="643">
        <f>Q77</f>
        <v>230</v>
      </c>
      <c r="V77" s="643">
        <f>R77+119</f>
        <v>222</v>
      </c>
    </row>
    <row r="78" spans="1:22" ht="18" customHeight="1" x14ac:dyDescent="0.25">
      <c r="A78" s="172">
        <v>1</v>
      </c>
      <c r="B78" s="26" t="s">
        <v>197</v>
      </c>
      <c r="C78" s="238">
        <v>18</v>
      </c>
      <c r="D78" s="238">
        <v>9</v>
      </c>
      <c r="E78" s="620"/>
      <c r="F78" s="620"/>
      <c r="G78" s="620"/>
      <c r="H78" s="620"/>
      <c r="I78" s="620"/>
      <c r="J78" s="621"/>
      <c r="K78" s="339"/>
      <c r="L78" s="339"/>
      <c r="M78" s="620"/>
      <c r="N78" s="620"/>
      <c r="O78" s="620"/>
      <c r="P78" s="624"/>
      <c r="Q78" s="339"/>
      <c r="R78" s="339"/>
      <c r="S78" s="238">
        <v>3000000</v>
      </c>
      <c r="T78" s="339"/>
      <c r="U78" s="339"/>
      <c r="V78" s="339"/>
    </row>
    <row r="79" spans="1:22" ht="18" customHeight="1" x14ac:dyDescent="0.25">
      <c r="A79" s="172">
        <v>2</v>
      </c>
      <c r="B79" s="31" t="s">
        <v>217</v>
      </c>
      <c r="C79" s="656">
        <v>25</v>
      </c>
      <c r="D79" s="125">
        <v>12</v>
      </c>
      <c r="F79" s="657"/>
      <c r="G79" s="620"/>
      <c r="H79" s="620"/>
      <c r="I79" s="620"/>
      <c r="J79" s="621"/>
      <c r="K79" s="339"/>
      <c r="L79" s="339"/>
      <c r="M79" s="620"/>
      <c r="N79" s="620"/>
      <c r="O79" s="620"/>
      <c r="P79" s="624"/>
      <c r="Q79" s="339"/>
      <c r="R79" s="339"/>
      <c r="S79" s="238">
        <v>1550000</v>
      </c>
      <c r="T79" s="339"/>
      <c r="U79" s="339"/>
      <c r="V79" s="339"/>
    </row>
    <row r="80" spans="1:22" ht="18" customHeight="1" x14ac:dyDescent="0.25">
      <c r="A80" s="144">
        <v>3</v>
      </c>
      <c r="B80" s="37" t="s">
        <v>237</v>
      </c>
      <c r="C80" s="238">
        <v>50</v>
      </c>
      <c r="D80" s="238">
        <v>9</v>
      </c>
      <c r="E80" s="339"/>
      <c r="F80" s="620"/>
      <c r="G80" s="620"/>
      <c r="H80" s="620"/>
      <c r="I80" s="620"/>
      <c r="J80" s="621"/>
      <c r="K80" s="339"/>
      <c r="L80" s="339"/>
      <c r="M80" s="620"/>
      <c r="N80" s="620"/>
      <c r="O80" s="620"/>
      <c r="P80" s="624"/>
      <c r="Q80" s="339"/>
      <c r="R80" s="339"/>
      <c r="S80" s="238">
        <v>4100000</v>
      </c>
      <c r="T80" s="339"/>
      <c r="U80" s="339"/>
      <c r="V80" s="339"/>
    </row>
    <row r="81" spans="1:22" ht="17.25" customHeight="1" x14ac:dyDescent="0.25">
      <c r="A81" s="172">
        <v>4</v>
      </c>
      <c r="B81" s="37" t="s">
        <v>247</v>
      </c>
      <c r="C81" s="238">
        <v>20</v>
      </c>
      <c r="D81" s="238">
        <v>20</v>
      </c>
      <c r="E81" s="339"/>
      <c r="F81" s="620"/>
      <c r="G81" s="620"/>
      <c r="H81" s="620"/>
      <c r="I81" s="620"/>
      <c r="J81" s="621"/>
      <c r="K81" s="339"/>
      <c r="L81" s="339"/>
      <c r="M81" s="620"/>
      <c r="N81" s="620"/>
      <c r="O81" s="620"/>
      <c r="P81" s="624"/>
      <c r="Q81" s="339"/>
      <c r="R81" s="339"/>
      <c r="S81" s="625">
        <v>500000</v>
      </c>
      <c r="T81" s="339"/>
      <c r="U81" s="339"/>
      <c r="V81" s="339"/>
    </row>
    <row r="82" spans="1:22" ht="17.25" customHeight="1" x14ac:dyDescent="0.25">
      <c r="A82" s="172">
        <v>5</v>
      </c>
      <c r="B82" s="29" t="s">
        <v>1810</v>
      </c>
      <c r="C82" s="339"/>
      <c r="D82" s="339"/>
      <c r="E82" s="620"/>
      <c r="F82" s="620"/>
      <c r="G82" s="622"/>
      <c r="H82" s="620"/>
      <c r="I82" s="339"/>
      <c r="J82" s="634"/>
      <c r="K82" s="339"/>
      <c r="L82" s="339"/>
      <c r="M82" s="620">
        <v>11</v>
      </c>
      <c r="N82" s="620">
        <v>11</v>
      </c>
      <c r="O82" s="620"/>
      <c r="P82" s="624"/>
      <c r="Q82" s="620"/>
      <c r="R82" s="620"/>
      <c r="S82" s="625">
        <v>2000000</v>
      </c>
      <c r="T82" s="339"/>
      <c r="U82" s="339"/>
      <c r="V82" s="339"/>
    </row>
    <row r="83" spans="1:22" ht="17.25" customHeight="1" x14ac:dyDescent="0.25">
      <c r="A83" s="144">
        <v>6</v>
      </c>
      <c r="B83" s="36" t="s">
        <v>1815</v>
      </c>
      <c r="C83" s="339"/>
      <c r="D83" s="339"/>
      <c r="E83" s="620"/>
      <c r="F83" s="620"/>
      <c r="G83" s="622"/>
      <c r="H83" s="620"/>
      <c r="I83" s="620"/>
      <c r="J83" s="621"/>
      <c r="K83" s="339"/>
      <c r="L83" s="339"/>
      <c r="M83" s="620">
        <v>35</v>
      </c>
      <c r="N83" s="620">
        <v>7</v>
      </c>
      <c r="O83" s="620"/>
      <c r="P83" s="624"/>
      <c r="Q83" s="620"/>
      <c r="R83" s="620"/>
      <c r="S83" s="625">
        <v>3500000</v>
      </c>
      <c r="T83" s="339"/>
      <c r="U83" s="339"/>
      <c r="V83" s="339"/>
    </row>
    <row r="84" spans="1:22" ht="17.25" customHeight="1" x14ac:dyDescent="0.25">
      <c r="A84" s="144">
        <v>7</v>
      </c>
      <c r="B84" s="31" t="s">
        <v>1562</v>
      </c>
      <c r="C84" s="620"/>
      <c r="D84" s="620"/>
      <c r="E84" s="620"/>
      <c r="F84" s="620"/>
      <c r="G84" s="620">
        <v>30</v>
      </c>
      <c r="H84" s="620">
        <v>8</v>
      </c>
      <c r="I84" s="620"/>
      <c r="J84" s="621"/>
      <c r="K84" s="339"/>
      <c r="L84" s="339"/>
      <c r="M84" s="620"/>
      <c r="N84" s="620"/>
      <c r="O84" s="620"/>
      <c r="P84" s="624"/>
      <c r="Q84" s="620"/>
      <c r="R84" s="620"/>
      <c r="S84" s="625">
        <v>2000000</v>
      </c>
      <c r="T84" s="339"/>
      <c r="U84" s="339"/>
      <c r="V84" s="339"/>
    </row>
    <row r="85" spans="1:22" ht="17.25" customHeight="1" x14ac:dyDescent="0.25">
      <c r="A85" s="144">
        <v>8</v>
      </c>
      <c r="B85" s="36" t="s">
        <v>1567</v>
      </c>
      <c r="C85" s="620"/>
      <c r="D85" s="620"/>
      <c r="E85" s="620"/>
      <c r="F85" s="620"/>
      <c r="G85" s="238">
        <v>11</v>
      </c>
      <c r="H85" s="238">
        <v>7</v>
      </c>
      <c r="I85" s="620"/>
      <c r="J85" s="621"/>
      <c r="K85" s="339"/>
      <c r="L85" s="339"/>
      <c r="M85" s="645"/>
      <c r="N85" s="620"/>
      <c r="O85" s="620"/>
      <c r="P85" s="624"/>
      <c r="Q85" s="620"/>
      <c r="R85" s="620"/>
      <c r="S85" s="238">
        <v>700000</v>
      </c>
      <c r="T85" s="339"/>
      <c r="U85" s="339"/>
      <c r="V85" s="339"/>
    </row>
    <row r="86" spans="1:22" s="58" customFormat="1" ht="17.25" customHeight="1" x14ac:dyDescent="0.25">
      <c r="A86" s="39">
        <v>9</v>
      </c>
      <c r="B86" s="179" t="s">
        <v>1820</v>
      </c>
      <c r="C86" s="620"/>
      <c r="D86" s="620"/>
      <c r="E86" s="620"/>
      <c r="F86" s="620"/>
      <c r="G86" s="238"/>
      <c r="H86" s="238"/>
      <c r="I86" s="620"/>
      <c r="J86" s="621"/>
      <c r="K86" s="658"/>
      <c r="L86" s="658"/>
      <c r="M86" s="635">
        <v>30</v>
      </c>
      <c r="N86" s="635">
        <v>20</v>
      </c>
      <c r="P86" s="620"/>
      <c r="Q86" s="620"/>
      <c r="R86" s="620"/>
      <c r="S86" s="238">
        <v>5000000</v>
      </c>
      <c r="T86" s="339"/>
      <c r="U86" s="339"/>
      <c r="V86" s="339"/>
    </row>
    <row r="87" spans="1:22" ht="17.25" customHeight="1" x14ac:dyDescent="0.25">
      <c r="A87" s="327">
        <v>8</v>
      </c>
      <c r="B87" s="361" t="s">
        <v>2349</v>
      </c>
      <c r="C87" s="659">
        <f>C88</f>
        <v>6</v>
      </c>
      <c r="D87" s="659">
        <f>D88</f>
        <v>7</v>
      </c>
      <c r="E87" s="660"/>
      <c r="F87" s="660"/>
      <c r="G87" s="660"/>
      <c r="H87" s="660"/>
      <c r="I87" s="660"/>
      <c r="J87" s="661"/>
      <c r="K87" s="339"/>
      <c r="L87" s="339"/>
      <c r="M87" s="660"/>
      <c r="N87" s="660"/>
      <c r="O87" s="660"/>
      <c r="P87" s="662"/>
      <c r="Q87" s="663">
        <f>C87+E87+G87+M87+I87+O87</f>
        <v>6</v>
      </c>
      <c r="R87" s="663">
        <f>D87+F87+H87+N87+J87+P87</f>
        <v>7</v>
      </c>
      <c r="S87" s="664">
        <f>S88</f>
        <v>1290000</v>
      </c>
      <c r="T87" s="642">
        <f>S87+328000</f>
        <v>1618000</v>
      </c>
      <c r="U87" s="642">
        <f>Q87</f>
        <v>6</v>
      </c>
      <c r="V87" s="642">
        <f>R87+10</f>
        <v>17</v>
      </c>
    </row>
    <row r="88" spans="1:22" ht="18" customHeight="1" x14ac:dyDescent="0.25">
      <c r="A88" s="172">
        <v>1</v>
      </c>
      <c r="B88" s="235" t="s">
        <v>3196</v>
      </c>
      <c r="C88" s="339">
        <v>6</v>
      </c>
      <c r="D88" s="339">
        <v>7</v>
      </c>
      <c r="E88" s="619"/>
      <c r="F88" s="42"/>
      <c r="G88" s="620"/>
      <c r="H88" s="620"/>
      <c r="I88" s="620"/>
      <c r="J88" s="621"/>
      <c r="K88" s="645"/>
      <c r="L88" s="645"/>
      <c r="M88" s="620"/>
      <c r="N88" s="620"/>
      <c r="O88" s="620"/>
      <c r="P88" s="620"/>
      <c r="Q88" s="339"/>
      <c r="R88" s="339"/>
      <c r="S88" s="238">
        <v>1290000</v>
      </c>
      <c r="T88" s="339"/>
      <c r="U88" s="339"/>
      <c r="V88" s="339"/>
    </row>
    <row r="89" spans="1:22" ht="18" customHeight="1" x14ac:dyDescent="0.25">
      <c r="A89" s="327">
        <v>9</v>
      </c>
      <c r="B89" s="361" t="s">
        <v>2355</v>
      </c>
      <c r="C89" s="665">
        <f>C90+C91+C92</f>
        <v>41</v>
      </c>
      <c r="D89" s="665">
        <f>D90+D91+D92</f>
        <v>25</v>
      </c>
      <c r="E89" s="645"/>
      <c r="F89" s="645"/>
      <c r="G89" s="645"/>
      <c r="H89" s="645"/>
      <c r="I89" s="645"/>
      <c r="J89" s="646"/>
      <c r="K89" s="339"/>
      <c r="L89" s="339"/>
      <c r="M89" s="645"/>
      <c r="N89" s="645"/>
      <c r="O89" s="645"/>
      <c r="P89" s="647"/>
      <c r="Q89" s="663">
        <f>C89+E89+G89+M89+I89+O89</f>
        <v>41</v>
      </c>
      <c r="R89" s="663">
        <f>D89+F89+H89+N89+J89+P89</f>
        <v>25</v>
      </c>
      <c r="S89" s="665">
        <f>S90+S91+S92</f>
        <v>4750000</v>
      </c>
      <c r="T89" s="642">
        <f>S89</f>
        <v>4750000</v>
      </c>
      <c r="U89" s="642">
        <f>Q89</f>
        <v>41</v>
      </c>
      <c r="V89" s="642">
        <f>R89</f>
        <v>25</v>
      </c>
    </row>
    <row r="90" spans="1:22" ht="16.5" customHeight="1" x14ac:dyDescent="0.25">
      <c r="A90" s="172">
        <v>1</v>
      </c>
      <c r="B90" s="36" t="s">
        <v>232</v>
      </c>
      <c r="C90" s="238">
        <v>16</v>
      </c>
      <c r="D90" s="238">
        <v>8</v>
      </c>
      <c r="E90" s="339"/>
      <c r="F90" s="620"/>
      <c r="G90" s="620"/>
      <c r="H90" s="620"/>
      <c r="I90" s="620"/>
      <c r="J90" s="621"/>
      <c r="K90" s="339"/>
      <c r="L90" s="339"/>
      <c r="M90" s="620"/>
      <c r="N90" s="620"/>
      <c r="O90" s="620"/>
      <c r="P90" s="624"/>
      <c r="Q90" s="339"/>
      <c r="R90" s="339"/>
      <c r="S90" s="238">
        <v>1150000</v>
      </c>
      <c r="T90" s="618"/>
      <c r="U90" s="618"/>
      <c r="V90" s="618"/>
    </row>
    <row r="91" spans="1:22" s="630" customFormat="1" ht="18" customHeight="1" x14ac:dyDescent="0.25">
      <c r="A91" s="172">
        <v>2</v>
      </c>
      <c r="B91" s="20" t="s">
        <v>252</v>
      </c>
      <c r="C91" s="238">
        <v>15</v>
      </c>
      <c r="D91" s="238">
        <v>9</v>
      </c>
      <c r="E91" s="339"/>
      <c r="F91" s="620"/>
      <c r="G91" s="620"/>
      <c r="H91" s="620"/>
      <c r="I91" s="620"/>
      <c r="J91" s="621"/>
      <c r="K91" s="628"/>
      <c r="L91" s="628"/>
      <c r="M91" s="620"/>
      <c r="N91" s="620"/>
      <c r="O91" s="620"/>
      <c r="P91" s="624"/>
      <c r="Q91" s="339"/>
      <c r="R91" s="339"/>
      <c r="S91" s="625">
        <v>1000000</v>
      </c>
      <c r="T91" s="629"/>
      <c r="U91" s="629"/>
      <c r="V91" s="629"/>
    </row>
    <row r="92" spans="1:22" s="630" customFormat="1" ht="16.5" customHeight="1" x14ac:dyDescent="0.25">
      <c r="A92" s="144">
        <v>3</v>
      </c>
      <c r="B92" s="37" t="s">
        <v>266</v>
      </c>
      <c r="C92" s="339">
        <v>10</v>
      </c>
      <c r="D92" s="339">
        <v>8</v>
      </c>
      <c r="E92" s="339"/>
      <c r="F92" s="620"/>
      <c r="G92" s="619"/>
      <c r="H92" s="238"/>
      <c r="I92" s="339"/>
      <c r="J92" s="621"/>
      <c r="K92" s="628"/>
      <c r="L92" s="628"/>
      <c r="M92" s="620"/>
      <c r="N92" s="339"/>
      <c r="O92" s="620"/>
      <c r="P92" s="624"/>
      <c r="Q92" s="620"/>
      <c r="R92" s="620"/>
      <c r="S92" s="238">
        <v>2600000</v>
      </c>
      <c r="T92" s="629"/>
      <c r="U92" s="629"/>
      <c r="V92" s="629"/>
    </row>
    <row r="93" spans="1:22" s="630" customFormat="1" ht="16.5" customHeight="1" x14ac:dyDescent="0.25">
      <c r="A93" s="327">
        <v>10</v>
      </c>
      <c r="B93" s="361" t="s">
        <v>2356</v>
      </c>
      <c r="C93" s="665">
        <f>C94+C95</f>
        <v>664</v>
      </c>
      <c r="D93" s="665">
        <f>D94+D95</f>
        <v>337</v>
      </c>
      <c r="E93" s="645"/>
      <c r="F93" s="645"/>
      <c r="G93" s="645"/>
      <c r="H93" s="645"/>
      <c r="I93" s="645"/>
      <c r="J93" s="646"/>
      <c r="K93" s="628"/>
      <c r="L93" s="628"/>
      <c r="M93" s="645"/>
      <c r="N93" s="645"/>
      <c r="O93" s="645"/>
      <c r="P93" s="647"/>
      <c r="Q93" s="663">
        <f>C93+E93+G93+M93+I93+O93</f>
        <v>664</v>
      </c>
      <c r="R93" s="663">
        <f>D93+F93+H93+N93+J93+P93</f>
        <v>337</v>
      </c>
      <c r="S93" s="665">
        <f>S94+S95</f>
        <v>4110000</v>
      </c>
      <c r="T93" s="642">
        <f>S93</f>
        <v>4110000</v>
      </c>
      <c r="U93" s="642">
        <f>Q93</f>
        <v>664</v>
      </c>
      <c r="V93" s="642">
        <f>R93</f>
        <v>337</v>
      </c>
    </row>
    <row r="94" spans="1:22" s="630" customFormat="1" ht="16.5" customHeight="1" x14ac:dyDescent="0.25">
      <c r="A94" s="172">
        <v>1</v>
      </c>
      <c r="B94" s="45" t="s">
        <v>261</v>
      </c>
      <c r="C94" s="238">
        <v>4</v>
      </c>
      <c r="D94" s="238">
        <v>6</v>
      </c>
      <c r="E94" s="339"/>
      <c r="F94" s="620"/>
      <c r="G94" s="620"/>
      <c r="H94" s="620"/>
      <c r="I94" s="620"/>
      <c r="J94" s="621"/>
      <c r="K94" s="628"/>
      <c r="L94" s="628"/>
      <c r="M94" s="620"/>
      <c r="N94" s="620"/>
      <c r="O94" s="620"/>
      <c r="P94" s="624"/>
      <c r="Q94" s="339"/>
      <c r="R94" s="339"/>
      <c r="S94" s="625">
        <v>800000</v>
      </c>
      <c r="T94" s="629"/>
      <c r="U94" s="629"/>
      <c r="V94" s="629"/>
    </row>
    <row r="95" spans="1:22" s="630" customFormat="1" ht="16.5" customHeight="1" x14ac:dyDescent="0.25">
      <c r="A95" s="172">
        <v>2</v>
      </c>
      <c r="B95" s="208" t="s">
        <v>3197</v>
      </c>
      <c r="C95" s="238">
        <v>660</v>
      </c>
      <c r="D95" s="238">
        <v>331</v>
      </c>
      <c r="E95" s="339"/>
      <c r="F95" s="620"/>
      <c r="G95" s="620"/>
      <c r="H95" s="620"/>
      <c r="I95" s="620"/>
      <c r="J95" s="621"/>
      <c r="K95" s="628"/>
      <c r="L95" s="628"/>
      <c r="M95" s="620"/>
      <c r="N95" s="620"/>
      <c r="O95" s="620"/>
      <c r="P95" s="624"/>
      <c r="Q95" s="339"/>
      <c r="R95" s="339"/>
      <c r="S95" s="238">
        <v>3310000</v>
      </c>
      <c r="T95" s="629"/>
      <c r="U95" s="629"/>
      <c r="V95" s="629"/>
    </row>
    <row r="96" spans="1:22" s="630" customFormat="1" ht="16.5" customHeight="1" x14ac:dyDescent="0.25">
      <c r="A96" s="327">
        <v>11</v>
      </c>
      <c r="B96" s="361" t="s">
        <v>2359</v>
      </c>
      <c r="C96" s="665">
        <f>C97+C98</f>
        <v>25</v>
      </c>
      <c r="D96" s="665">
        <f>D97+D98</f>
        <v>22</v>
      </c>
      <c r="E96" s="645"/>
      <c r="F96" s="645"/>
      <c r="G96" s="645"/>
      <c r="H96" s="645"/>
      <c r="I96" s="645"/>
      <c r="J96" s="646"/>
      <c r="K96" s="628"/>
      <c r="L96" s="628"/>
      <c r="M96" s="645"/>
      <c r="N96" s="645"/>
      <c r="O96" s="645"/>
      <c r="P96" s="647"/>
      <c r="Q96" s="663">
        <f>C96+E96+G96+M96+I96+O96</f>
        <v>25</v>
      </c>
      <c r="R96" s="663">
        <f>D96+F96+H96+N96+J96+P96</f>
        <v>22</v>
      </c>
      <c r="S96" s="665">
        <f>S97+S98</f>
        <v>16600000</v>
      </c>
      <c r="T96" s="642">
        <f>S96</f>
        <v>16600000</v>
      </c>
      <c r="U96" s="642">
        <f>Q96</f>
        <v>25</v>
      </c>
      <c r="V96" s="642">
        <f>R96</f>
        <v>22</v>
      </c>
    </row>
    <row r="97" spans="1:22" s="630" customFormat="1" ht="16.5" customHeight="1" x14ac:dyDescent="0.25">
      <c r="A97" s="172">
        <v>1</v>
      </c>
      <c r="B97" s="45" t="s">
        <v>256</v>
      </c>
      <c r="C97" s="238">
        <v>15</v>
      </c>
      <c r="D97" s="238">
        <v>15</v>
      </c>
      <c r="E97" s="339"/>
      <c r="F97" s="620"/>
      <c r="G97" s="620"/>
      <c r="H97" s="620"/>
      <c r="I97" s="620"/>
      <c r="J97" s="621"/>
      <c r="K97" s="628"/>
      <c r="L97" s="628"/>
      <c r="M97" s="620"/>
      <c r="N97" s="620"/>
      <c r="O97" s="620"/>
      <c r="P97" s="624"/>
      <c r="Q97" s="339"/>
      <c r="R97" s="339"/>
      <c r="S97" s="625">
        <v>15600000</v>
      </c>
      <c r="T97" s="629"/>
      <c r="U97" s="629"/>
      <c r="V97" s="629"/>
    </row>
    <row r="98" spans="1:22" s="630" customFormat="1" ht="16.5" customHeight="1" x14ac:dyDescent="0.25">
      <c r="A98" s="172">
        <v>2</v>
      </c>
      <c r="B98" s="36" t="s">
        <v>227</v>
      </c>
      <c r="C98" s="619">
        <v>10</v>
      </c>
      <c r="D98" s="42">
        <v>7</v>
      </c>
      <c r="E98" s="339"/>
      <c r="F98" s="620"/>
      <c r="G98" s="620"/>
      <c r="H98" s="620"/>
      <c r="I98" s="620"/>
      <c r="J98" s="621"/>
      <c r="K98" s="628"/>
      <c r="L98" s="628"/>
      <c r="M98" s="620"/>
      <c r="N98" s="620"/>
      <c r="O98" s="620"/>
      <c r="P98" s="624"/>
      <c r="Q98" s="339"/>
      <c r="R98" s="339"/>
      <c r="S98" s="625">
        <v>1000000</v>
      </c>
      <c r="T98" s="629"/>
      <c r="U98" s="629"/>
      <c r="V98" s="629"/>
    </row>
    <row r="99" spans="1:22" s="630" customFormat="1" ht="16.5" customHeight="1" x14ac:dyDescent="0.25">
      <c r="A99" s="327">
        <v>12</v>
      </c>
      <c r="B99" s="361" t="s">
        <v>2361</v>
      </c>
      <c r="C99" s="666">
        <f>C100</f>
        <v>14</v>
      </c>
      <c r="D99" s="666">
        <f>D100</f>
        <v>14</v>
      </c>
      <c r="E99" s="667"/>
      <c r="F99" s="667"/>
      <c r="G99" s="667"/>
      <c r="H99" s="667"/>
      <c r="I99" s="667"/>
      <c r="J99" s="667"/>
      <c r="K99" s="628"/>
      <c r="L99" s="628"/>
      <c r="M99" s="668"/>
      <c r="N99" s="668"/>
      <c r="O99" s="668"/>
      <c r="P99" s="667"/>
      <c r="Q99" s="663">
        <f>C99+E99+G99+M99+I99+O99</f>
        <v>14</v>
      </c>
      <c r="R99" s="663">
        <f>D99+F99+H99+N99+J99+P99</f>
        <v>14</v>
      </c>
      <c r="S99" s="664">
        <f>S100</f>
        <v>3000000</v>
      </c>
      <c r="T99" s="642">
        <f>S99</f>
        <v>3000000</v>
      </c>
      <c r="U99" s="642">
        <f>Q99</f>
        <v>14</v>
      </c>
      <c r="V99" s="642">
        <f>R99</f>
        <v>14</v>
      </c>
    </row>
    <row r="100" spans="1:22" s="630" customFormat="1" ht="16.5" customHeight="1" x14ac:dyDescent="0.25">
      <c r="A100" s="144">
        <v>1</v>
      </c>
      <c r="B100" s="26" t="s">
        <v>202</v>
      </c>
      <c r="C100" s="238">
        <v>14</v>
      </c>
      <c r="D100" s="238">
        <v>14</v>
      </c>
      <c r="E100" s="620"/>
      <c r="F100" s="620"/>
      <c r="G100" s="620"/>
      <c r="H100" s="620"/>
      <c r="I100" s="620"/>
      <c r="J100" s="621"/>
      <c r="K100" s="628"/>
      <c r="L100" s="628"/>
      <c r="M100" s="620"/>
      <c r="N100" s="620"/>
      <c r="O100" s="620"/>
      <c r="P100" s="624"/>
      <c r="Q100" s="339"/>
      <c r="R100" s="339"/>
      <c r="S100" s="238">
        <v>3000000</v>
      </c>
      <c r="T100" s="629"/>
      <c r="U100" s="629"/>
      <c r="V100" s="629"/>
    </row>
    <row r="101" spans="1:22" s="630" customFormat="1" ht="16.5" customHeight="1" x14ac:dyDescent="0.25">
      <c r="A101" s="327">
        <v>13</v>
      </c>
      <c r="B101" s="361" t="s">
        <v>2363</v>
      </c>
      <c r="C101" s="665">
        <f>C102+C103</f>
        <v>37</v>
      </c>
      <c r="D101" s="665">
        <f>D102+D103</f>
        <v>16</v>
      </c>
      <c r="E101" s="668"/>
      <c r="F101" s="668"/>
      <c r="G101" s="668"/>
      <c r="H101" s="668"/>
      <c r="I101" s="668"/>
      <c r="J101" s="669"/>
      <c r="K101" s="628"/>
      <c r="L101" s="628"/>
      <c r="M101" s="668"/>
      <c r="N101" s="668"/>
      <c r="O101" s="668"/>
      <c r="P101" s="670"/>
      <c r="Q101" s="663">
        <f>C101+E101+G101+M101+I101+O101</f>
        <v>37</v>
      </c>
      <c r="R101" s="663">
        <f>D101+F101+H101+N101+J101+P101</f>
        <v>16</v>
      </c>
      <c r="S101" s="666">
        <f>S102+S103</f>
        <v>19200000</v>
      </c>
      <c r="T101" s="642">
        <f>S101</f>
        <v>19200000</v>
      </c>
      <c r="U101" s="642">
        <f>Q101</f>
        <v>37</v>
      </c>
      <c r="V101" s="642">
        <f>R101</f>
        <v>16</v>
      </c>
    </row>
    <row r="102" spans="1:22" s="630" customFormat="1" ht="16.5" customHeight="1" x14ac:dyDescent="0.25">
      <c r="A102" s="172">
        <v>1</v>
      </c>
      <c r="B102" s="26" t="s">
        <v>3198</v>
      </c>
      <c r="C102" s="238">
        <v>7</v>
      </c>
      <c r="D102" s="238">
        <v>7</v>
      </c>
      <c r="E102" s="620"/>
      <c r="F102" s="620"/>
      <c r="G102" s="620"/>
      <c r="H102" s="620"/>
      <c r="I102" s="620"/>
      <c r="J102" s="621"/>
      <c r="K102" s="628"/>
      <c r="L102" s="628"/>
      <c r="M102" s="620"/>
      <c r="N102" s="620"/>
      <c r="O102" s="620"/>
      <c r="P102" s="624"/>
      <c r="Q102" s="339"/>
      <c r="R102" s="339"/>
      <c r="S102" s="238">
        <v>18000000</v>
      </c>
      <c r="T102" s="629"/>
      <c r="U102" s="629"/>
      <c r="V102" s="629"/>
    </row>
    <row r="103" spans="1:22" s="630" customFormat="1" ht="16.5" customHeight="1" x14ac:dyDescent="0.25">
      <c r="A103" s="172">
        <v>2</v>
      </c>
      <c r="B103" s="31" t="s">
        <v>212</v>
      </c>
      <c r="C103" s="238">
        <v>30</v>
      </c>
      <c r="D103" s="238">
        <v>9</v>
      </c>
      <c r="E103" s="620"/>
      <c r="F103" s="620"/>
      <c r="G103" s="620"/>
      <c r="H103" s="620"/>
      <c r="I103" s="620"/>
      <c r="J103" s="621"/>
      <c r="K103" s="628"/>
      <c r="L103" s="628"/>
      <c r="M103" s="620"/>
      <c r="N103" s="620"/>
      <c r="O103" s="620"/>
      <c r="P103" s="624"/>
      <c r="Q103" s="339"/>
      <c r="R103" s="339"/>
      <c r="S103" s="625">
        <v>1200000</v>
      </c>
      <c r="T103" s="629"/>
      <c r="U103" s="629"/>
      <c r="V103" s="629"/>
    </row>
    <row r="104" spans="1:22" s="630" customFormat="1" ht="16.5" customHeight="1" x14ac:dyDescent="0.25">
      <c r="A104" s="327">
        <v>14</v>
      </c>
      <c r="B104" s="361" t="s">
        <v>2364</v>
      </c>
      <c r="C104" s="671">
        <f>C105</f>
        <v>30</v>
      </c>
      <c r="D104" s="666">
        <f>D105</f>
        <v>9</v>
      </c>
      <c r="E104" s="667"/>
      <c r="F104" s="667"/>
      <c r="G104" s="667"/>
      <c r="H104" s="667"/>
      <c r="I104" s="667"/>
      <c r="J104" s="667"/>
      <c r="K104" s="628"/>
      <c r="L104" s="628"/>
      <c r="M104" s="668"/>
      <c r="N104" s="668"/>
      <c r="O104" s="668"/>
      <c r="P104" s="667"/>
      <c r="Q104" s="663">
        <f>C104+E104+G104+M104+I104+O104</f>
        <v>30</v>
      </c>
      <c r="R104" s="663">
        <f>D104+F104+H104+N104+J104+P104</f>
        <v>9</v>
      </c>
      <c r="S104" s="666">
        <f>S105</f>
        <v>25000000</v>
      </c>
      <c r="T104" s="642">
        <f>S104</f>
        <v>25000000</v>
      </c>
      <c r="U104" s="642">
        <f>Q104</f>
        <v>30</v>
      </c>
      <c r="V104" s="642">
        <f>R104</f>
        <v>9</v>
      </c>
    </row>
    <row r="105" spans="1:22" s="630" customFormat="1" ht="16.5" customHeight="1" x14ac:dyDescent="0.25">
      <c r="A105" s="144">
        <v>1</v>
      </c>
      <c r="B105" s="36" t="s">
        <v>222</v>
      </c>
      <c r="C105" s="619">
        <v>30</v>
      </c>
      <c r="D105" s="42">
        <v>9</v>
      </c>
      <c r="E105" s="339"/>
      <c r="F105" s="620"/>
      <c r="G105" s="620"/>
      <c r="H105" s="620"/>
      <c r="I105" s="620"/>
      <c r="J105" s="621"/>
      <c r="K105" s="628"/>
      <c r="L105" s="628"/>
      <c r="M105" s="620"/>
      <c r="N105" s="620"/>
      <c r="O105" s="620"/>
      <c r="P105" s="624"/>
      <c r="Q105" s="339"/>
      <c r="R105" s="339"/>
      <c r="S105" s="238">
        <v>25000000</v>
      </c>
      <c r="T105" s="629"/>
      <c r="U105" s="629"/>
      <c r="V105" s="629"/>
    </row>
    <row r="106" spans="1:22" s="630" customFormat="1" ht="16.5" customHeight="1" x14ac:dyDescent="0.2">
      <c r="A106" s="327">
        <v>15</v>
      </c>
      <c r="B106" s="361" t="s">
        <v>2365</v>
      </c>
      <c r="C106" s="462">
        <f>SUM(C107:C108)</f>
        <v>0</v>
      </c>
      <c r="D106" s="462">
        <f>SUM(D107:D108)</f>
        <v>0</v>
      </c>
      <c r="E106" s="462">
        <f>SUM(E107:E108)</f>
        <v>20</v>
      </c>
      <c r="F106" s="462">
        <f>SUM(F107:F108)</f>
        <v>20</v>
      </c>
      <c r="G106" s="462"/>
      <c r="H106" s="462"/>
      <c r="I106" s="462"/>
      <c r="J106" s="672"/>
      <c r="K106" s="628"/>
      <c r="L106" s="628"/>
      <c r="M106" s="462">
        <f>SUM(M107:M108)</f>
        <v>7</v>
      </c>
      <c r="N106" s="462">
        <f>SUM(N107:N108)</f>
        <v>7</v>
      </c>
      <c r="O106" s="462"/>
      <c r="P106" s="673"/>
      <c r="Q106" s="615">
        <f>C106+E106+G106+M106+I106+O106</f>
        <v>27</v>
      </c>
      <c r="R106" s="615">
        <f>D106+F106+H106+N106+J106+P106</f>
        <v>27</v>
      </c>
      <c r="S106" s="462">
        <f>SUM(S107:S108)</f>
        <v>2345800</v>
      </c>
      <c r="T106" s="674">
        <f>S106+1980000</f>
        <v>4325800</v>
      </c>
      <c r="U106" s="674">
        <f>Q106</f>
        <v>27</v>
      </c>
      <c r="V106" s="674">
        <f>R106+68</f>
        <v>95</v>
      </c>
    </row>
    <row r="107" spans="1:22" s="630" customFormat="1" ht="17.25" customHeight="1" x14ac:dyDescent="0.25">
      <c r="A107" s="172">
        <v>1</v>
      </c>
      <c r="B107" s="29" t="s">
        <v>1487</v>
      </c>
      <c r="C107" s="619"/>
      <c r="D107" s="620"/>
      <c r="E107" s="620">
        <v>20</v>
      </c>
      <c r="F107" s="620">
        <v>20</v>
      </c>
      <c r="G107" s="620"/>
      <c r="H107" s="620"/>
      <c r="I107" s="620"/>
      <c r="J107" s="621"/>
      <c r="K107" s="628"/>
      <c r="L107" s="628"/>
      <c r="M107" s="620"/>
      <c r="N107" s="620"/>
      <c r="O107" s="620"/>
      <c r="P107" s="624"/>
      <c r="Q107" s="620"/>
      <c r="R107" s="620"/>
      <c r="S107" s="625">
        <v>245800</v>
      </c>
      <c r="T107" s="629"/>
      <c r="U107" s="629"/>
      <c r="V107" s="629"/>
    </row>
    <row r="108" spans="1:22" s="630" customFormat="1" ht="17.25" customHeight="1" x14ac:dyDescent="0.25">
      <c r="A108" s="172">
        <v>2</v>
      </c>
      <c r="B108" s="29" t="s">
        <v>1825</v>
      </c>
      <c r="C108" s="339"/>
      <c r="D108" s="339"/>
      <c r="E108" s="339"/>
      <c r="F108" s="620"/>
      <c r="G108" s="620"/>
      <c r="H108" s="620"/>
      <c r="I108" s="620"/>
      <c r="J108" s="621"/>
      <c r="K108" s="628"/>
      <c r="L108" s="628"/>
      <c r="M108" s="675">
        <v>7</v>
      </c>
      <c r="N108" s="675">
        <v>7</v>
      </c>
      <c r="O108" s="620"/>
      <c r="P108" s="624"/>
      <c r="Q108" s="620"/>
      <c r="R108" s="339"/>
      <c r="S108" s="676">
        <v>2100000</v>
      </c>
      <c r="T108" s="629"/>
      <c r="U108" s="629"/>
      <c r="V108" s="629"/>
    </row>
    <row r="109" spans="1:22" s="630" customFormat="1" ht="17.25" customHeight="1" x14ac:dyDescent="0.2">
      <c r="A109" s="327">
        <v>16</v>
      </c>
      <c r="B109" s="361" t="s">
        <v>2380</v>
      </c>
      <c r="C109" s="462">
        <f>SUM(C110:C113)</f>
        <v>33</v>
      </c>
      <c r="D109" s="462">
        <f>SUM(D110:D113)</f>
        <v>31</v>
      </c>
      <c r="E109" s="462"/>
      <c r="F109" s="462"/>
      <c r="G109" s="462"/>
      <c r="H109" s="462"/>
      <c r="I109" s="462"/>
      <c r="J109" s="672"/>
      <c r="K109" s="628"/>
      <c r="L109" s="628"/>
      <c r="M109" s="462"/>
      <c r="N109" s="462"/>
      <c r="O109" s="462"/>
      <c r="P109" s="673"/>
      <c r="Q109" s="615">
        <f>C109+E109+G109+M109+I109+O109</f>
        <v>33</v>
      </c>
      <c r="R109" s="615">
        <f>D109+F109+H109+N109+J109+P109</f>
        <v>31</v>
      </c>
      <c r="S109" s="462">
        <f>SUM(S110:S113)</f>
        <v>28000000</v>
      </c>
      <c r="T109" s="674">
        <f>S109+7050000</f>
        <v>35050000</v>
      </c>
      <c r="U109" s="674">
        <f>Q109</f>
        <v>33</v>
      </c>
      <c r="V109" s="674">
        <f>R109+72</f>
        <v>103</v>
      </c>
    </row>
    <row r="110" spans="1:22" s="630" customFormat="1" ht="16.5" customHeight="1" x14ac:dyDescent="0.25">
      <c r="A110" s="172">
        <v>1</v>
      </c>
      <c r="B110" s="29" t="s">
        <v>301</v>
      </c>
      <c r="C110" s="622">
        <v>7</v>
      </c>
      <c r="D110" s="623">
        <v>7</v>
      </c>
      <c r="E110" s="620"/>
      <c r="F110" s="620"/>
      <c r="G110" s="620"/>
      <c r="H110" s="620"/>
      <c r="I110" s="623"/>
      <c r="J110" s="621"/>
      <c r="K110" s="95"/>
      <c r="L110" s="95"/>
      <c r="M110" s="339"/>
      <c r="N110" s="339"/>
      <c r="O110" s="624"/>
      <c r="P110" s="620"/>
      <c r="Q110" s="620"/>
      <c r="R110" s="620"/>
      <c r="S110" s="625">
        <v>20000000</v>
      </c>
      <c r="T110" s="629"/>
      <c r="U110" s="629"/>
      <c r="V110" s="629"/>
    </row>
    <row r="111" spans="1:22" s="58" customFormat="1" ht="16.5" customHeight="1" x14ac:dyDescent="0.25">
      <c r="A111" s="172">
        <v>2</v>
      </c>
      <c r="B111" s="37" t="s">
        <v>277</v>
      </c>
      <c r="C111" s="238">
        <v>9</v>
      </c>
      <c r="D111" s="238">
        <v>7</v>
      </c>
      <c r="E111" s="339"/>
      <c r="F111" s="620"/>
      <c r="G111" s="620"/>
      <c r="H111" s="620"/>
      <c r="I111" s="620"/>
      <c r="J111" s="621"/>
      <c r="K111" s="658"/>
      <c r="L111" s="658"/>
      <c r="M111" s="339"/>
      <c r="N111" s="339"/>
      <c r="O111" s="620"/>
      <c r="P111" s="624"/>
      <c r="Q111" s="620"/>
      <c r="R111" s="339"/>
      <c r="S111" s="676">
        <v>2500000</v>
      </c>
      <c r="T111" s="339"/>
      <c r="U111" s="339"/>
      <c r="V111" s="339"/>
    </row>
    <row r="112" spans="1:22" s="630" customFormat="1" ht="16.5" customHeight="1" x14ac:dyDescent="0.25">
      <c r="A112" s="144">
        <v>3</v>
      </c>
      <c r="B112" s="29" t="s">
        <v>287</v>
      </c>
      <c r="C112" s="620">
        <v>7</v>
      </c>
      <c r="D112" s="620">
        <v>7</v>
      </c>
      <c r="E112" s="339"/>
      <c r="F112" s="620"/>
      <c r="G112" s="620"/>
      <c r="H112" s="620"/>
      <c r="I112" s="620"/>
      <c r="J112" s="621"/>
      <c r="K112" s="628"/>
      <c r="L112" s="628"/>
      <c r="M112" s="339"/>
      <c r="N112" s="339"/>
      <c r="O112" s="620"/>
      <c r="P112" s="624"/>
      <c r="Q112" s="620"/>
      <c r="R112" s="339"/>
      <c r="S112" s="676">
        <v>5000000</v>
      </c>
      <c r="T112" s="629"/>
      <c r="U112" s="629"/>
      <c r="V112" s="629"/>
    </row>
    <row r="113" spans="1:22" s="139" customFormat="1" ht="16.5" customHeight="1" x14ac:dyDescent="0.25">
      <c r="A113" s="144">
        <v>4</v>
      </c>
      <c r="B113" s="176" t="s">
        <v>351</v>
      </c>
      <c r="C113" s="677">
        <v>10</v>
      </c>
      <c r="D113" s="677">
        <v>10</v>
      </c>
      <c r="E113" s="678"/>
      <c r="F113" s="677"/>
      <c r="G113" s="677"/>
      <c r="H113" s="677"/>
      <c r="I113" s="677"/>
      <c r="J113" s="679"/>
      <c r="K113" s="680"/>
      <c r="L113" s="680"/>
      <c r="M113" s="678"/>
      <c r="N113" s="678"/>
      <c r="O113" s="677"/>
      <c r="P113" s="677"/>
      <c r="Q113" s="677"/>
      <c r="R113" s="678"/>
      <c r="S113" s="681">
        <v>500000</v>
      </c>
      <c r="T113" s="678"/>
      <c r="U113" s="678"/>
      <c r="V113" s="678"/>
    </row>
    <row r="114" spans="1:22" s="630" customFormat="1" ht="16.5" customHeight="1" x14ac:dyDescent="0.2">
      <c r="A114" s="327">
        <v>17</v>
      </c>
      <c r="B114" s="361" t="s">
        <v>2402</v>
      </c>
      <c r="C114" s="462">
        <f>SUM(C115:C118)</f>
        <v>67</v>
      </c>
      <c r="D114" s="462">
        <f>SUM(D115:D118)</f>
        <v>27</v>
      </c>
      <c r="E114" s="462">
        <f>SUM(E115:E118)</f>
        <v>6</v>
      </c>
      <c r="F114" s="462">
        <f>SUM(F115:F118)</f>
        <v>7</v>
      </c>
      <c r="G114" s="682"/>
      <c r="H114" s="682"/>
      <c r="I114" s="682"/>
      <c r="J114" s="683"/>
      <c r="K114" s="628"/>
      <c r="L114" s="628"/>
      <c r="M114" s="682"/>
      <c r="N114" s="682"/>
      <c r="O114" s="682"/>
      <c r="P114" s="684"/>
      <c r="Q114" s="615">
        <f>C114+E114+G114+M114+I114+O114</f>
        <v>73</v>
      </c>
      <c r="R114" s="615">
        <f>D114+F114+H114+N114+J114+P114</f>
        <v>34</v>
      </c>
      <c r="S114" s="462">
        <f>SUM(S115:S118)</f>
        <v>12000000</v>
      </c>
      <c r="T114" s="674">
        <f>S114+7140000</f>
        <v>19140000</v>
      </c>
      <c r="U114" s="674">
        <f>Q114</f>
        <v>73</v>
      </c>
      <c r="V114" s="674">
        <f>R114+57</f>
        <v>91</v>
      </c>
    </row>
    <row r="115" spans="1:22" s="630" customFormat="1" ht="16.5" customHeight="1" x14ac:dyDescent="0.25">
      <c r="A115" s="172">
        <v>1</v>
      </c>
      <c r="B115" s="29" t="s">
        <v>282</v>
      </c>
      <c r="C115" s="675">
        <v>40</v>
      </c>
      <c r="D115" s="675">
        <v>7</v>
      </c>
      <c r="E115" s="339"/>
      <c r="F115" s="620"/>
      <c r="G115" s="620"/>
      <c r="H115" s="620"/>
      <c r="I115" s="620"/>
      <c r="J115" s="621"/>
      <c r="K115" s="628"/>
      <c r="L115" s="628"/>
      <c r="M115" s="620"/>
      <c r="N115" s="620"/>
      <c r="O115" s="620"/>
      <c r="P115" s="624"/>
      <c r="Q115" s="620"/>
      <c r="R115" s="339"/>
      <c r="S115" s="676">
        <v>5000000</v>
      </c>
      <c r="T115" s="629"/>
      <c r="U115" s="629"/>
      <c r="V115" s="629"/>
    </row>
    <row r="116" spans="1:22" s="630" customFormat="1" ht="16.5" customHeight="1" x14ac:dyDescent="0.25">
      <c r="A116" s="172">
        <v>2</v>
      </c>
      <c r="B116" s="37" t="s">
        <v>297</v>
      </c>
      <c r="C116" s="238">
        <v>12</v>
      </c>
      <c r="D116" s="238">
        <v>12</v>
      </c>
      <c r="E116" s="339"/>
      <c r="F116" s="620"/>
      <c r="G116" s="620"/>
      <c r="H116" s="620"/>
      <c r="I116" s="620"/>
      <c r="J116" s="621"/>
      <c r="K116" s="628"/>
      <c r="L116" s="628"/>
      <c r="M116" s="339"/>
      <c r="N116" s="339"/>
      <c r="O116" s="620"/>
      <c r="P116" s="624"/>
      <c r="Q116" s="620"/>
      <c r="R116" s="339"/>
      <c r="S116" s="238">
        <v>1000000</v>
      </c>
      <c r="T116" s="629"/>
      <c r="U116" s="629"/>
      <c r="V116" s="629"/>
    </row>
    <row r="117" spans="1:22" s="630" customFormat="1" ht="16.5" customHeight="1" x14ac:dyDescent="0.25">
      <c r="A117" s="144">
        <v>3</v>
      </c>
      <c r="B117" s="37" t="s">
        <v>311</v>
      </c>
      <c r="C117" s="238">
        <v>15</v>
      </c>
      <c r="D117" s="238">
        <v>8</v>
      </c>
      <c r="E117" s="339"/>
      <c r="F117" s="620"/>
      <c r="G117" s="620"/>
      <c r="H117" s="620"/>
      <c r="I117" s="620"/>
      <c r="J117" s="621"/>
      <c r="K117" s="628"/>
      <c r="L117" s="628"/>
      <c r="M117" s="339"/>
      <c r="N117" s="339"/>
      <c r="O117" s="620"/>
      <c r="P117" s="624"/>
      <c r="Q117" s="620"/>
      <c r="R117" s="339"/>
      <c r="S117" s="676">
        <v>5000000</v>
      </c>
      <c r="T117" s="629"/>
      <c r="U117" s="629"/>
      <c r="V117" s="629"/>
    </row>
    <row r="118" spans="1:22" s="630" customFormat="1" ht="16.5" customHeight="1" x14ac:dyDescent="0.25">
      <c r="A118" s="144">
        <v>4</v>
      </c>
      <c r="B118" s="27" t="s">
        <v>1491</v>
      </c>
      <c r="C118" s="339"/>
      <c r="D118" s="339"/>
      <c r="E118" s="339">
        <v>6</v>
      </c>
      <c r="F118" s="620">
        <v>7</v>
      </c>
      <c r="G118" s="676"/>
      <c r="H118" s="675"/>
      <c r="I118" s="620"/>
      <c r="J118" s="621"/>
      <c r="K118" s="628"/>
      <c r="L118" s="628"/>
      <c r="M118" s="620"/>
      <c r="N118" s="620"/>
      <c r="O118" s="620"/>
      <c r="P118" s="624"/>
      <c r="Q118" s="620"/>
      <c r="R118" s="339"/>
      <c r="S118" s="238">
        <v>1000000</v>
      </c>
      <c r="T118" s="629"/>
      <c r="U118" s="629"/>
      <c r="V118" s="629"/>
    </row>
    <row r="119" spans="1:22" s="32" customFormat="1" ht="16.5" customHeight="1" x14ac:dyDescent="0.25">
      <c r="A119" s="327">
        <v>18</v>
      </c>
      <c r="B119" s="361" t="s">
        <v>2429</v>
      </c>
      <c r="C119" s="685">
        <f>C120+C121</f>
        <v>40</v>
      </c>
      <c r="D119" s="685">
        <f>D120+D121</f>
        <v>28</v>
      </c>
      <c r="E119" s="686"/>
      <c r="F119" s="686"/>
      <c r="G119" s="686"/>
      <c r="H119" s="686"/>
      <c r="I119" s="686"/>
      <c r="J119" s="687"/>
      <c r="K119" s="645"/>
      <c r="L119" s="645"/>
      <c r="M119" s="686"/>
      <c r="N119" s="686"/>
      <c r="O119" s="686"/>
      <c r="P119" s="688"/>
      <c r="Q119" s="615">
        <f>C119+E119+G119+M119+I119+O119</f>
        <v>40</v>
      </c>
      <c r="R119" s="615">
        <f>D119+F119+H119+N119+J119+P119</f>
        <v>28</v>
      </c>
      <c r="S119" s="685">
        <f>S120+S121</f>
        <v>1500000</v>
      </c>
      <c r="T119" s="674">
        <f>S119+6900000</f>
        <v>8400000</v>
      </c>
      <c r="U119" s="674">
        <f>Q119</f>
        <v>40</v>
      </c>
      <c r="V119" s="674">
        <f>R119+17</f>
        <v>45</v>
      </c>
    </row>
    <row r="120" spans="1:22" s="630" customFormat="1" ht="16.5" customHeight="1" x14ac:dyDescent="0.25">
      <c r="A120" s="144">
        <v>1</v>
      </c>
      <c r="B120" s="99" t="s">
        <v>306</v>
      </c>
      <c r="C120" s="238">
        <v>10</v>
      </c>
      <c r="D120" s="238">
        <v>8</v>
      </c>
      <c r="E120" s="339"/>
      <c r="F120" s="620"/>
      <c r="G120" s="620"/>
      <c r="H120" s="620"/>
      <c r="I120" s="620"/>
      <c r="J120" s="621"/>
      <c r="K120" s="628"/>
      <c r="L120" s="628"/>
      <c r="M120" s="339"/>
      <c r="N120" s="339"/>
      <c r="O120" s="620"/>
      <c r="P120" s="624"/>
      <c r="Q120" s="620"/>
      <c r="R120" s="339"/>
      <c r="S120" s="238">
        <v>1000000</v>
      </c>
      <c r="T120" s="629"/>
      <c r="U120" s="629"/>
      <c r="V120" s="629"/>
    </row>
    <row r="121" spans="1:22" s="630" customFormat="1" ht="16.5" customHeight="1" x14ac:dyDescent="0.25">
      <c r="A121" s="144">
        <v>2</v>
      </c>
      <c r="B121" s="37" t="s">
        <v>3199</v>
      </c>
      <c r="C121" s="238">
        <v>30</v>
      </c>
      <c r="D121" s="238">
        <v>20</v>
      </c>
      <c r="E121" s="339"/>
      <c r="F121" s="620"/>
      <c r="G121" s="620"/>
      <c r="H121" s="620"/>
      <c r="I121" s="620"/>
      <c r="J121" s="621"/>
      <c r="K121" s="628"/>
      <c r="L121" s="628"/>
      <c r="M121" s="339"/>
      <c r="N121" s="339"/>
      <c r="O121" s="620"/>
      <c r="P121" s="624"/>
      <c r="Q121" s="620"/>
      <c r="R121" s="339"/>
      <c r="S121" s="676">
        <v>500000</v>
      </c>
      <c r="T121" s="629"/>
      <c r="U121" s="629"/>
      <c r="V121" s="629"/>
    </row>
    <row r="122" spans="1:22" s="32" customFormat="1" ht="16.5" customHeight="1" x14ac:dyDescent="0.2">
      <c r="A122" s="327">
        <v>19</v>
      </c>
      <c r="B122" s="361" t="s">
        <v>2438</v>
      </c>
      <c r="C122" s="462">
        <f>SUM(C123:C127)</f>
        <v>38</v>
      </c>
      <c r="D122" s="462">
        <f>SUM(D123:D127)</f>
        <v>38</v>
      </c>
      <c r="E122" s="462">
        <f>SUM(E123:E125)</f>
        <v>19</v>
      </c>
      <c r="F122" s="462">
        <f>SUM(F123:F125)</f>
        <v>28</v>
      </c>
      <c r="G122" s="682"/>
      <c r="H122" s="682"/>
      <c r="I122" s="682"/>
      <c r="J122" s="683"/>
      <c r="K122" s="645"/>
      <c r="L122" s="645"/>
      <c r="M122" s="682"/>
      <c r="N122" s="682"/>
      <c r="O122" s="682"/>
      <c r="P122" s="684"/>
      <c r="Q122" s="615">
        <f>C122+E122+G122+M122+I122+O122</f>
        <v>57</v>
      </c>
      <c r="R122" s="615">
        <f>D122+F122+H122+N122+J122+P122</f>
        <v>66</v>
      </c>
      <c r="S122" s="462">
        <f>SUM(S123:S127)</f>
        <v>4256000</v>
      </c>
      <c r="T122" s="674">
        <f>S122+2850000</f>
        <v>7106000</v>
      </c>
      <c r="U122" s="674">
        <f>Q122</f>
        <v>57</v>
      </c>
      <c r="V122" s="674">
        <f>R122+38</f>
        <v>104</v>
      </c>
    </row>
    <row r="123" spans="1:22" ht="16.5" customHeight="1" x14ac:dyDescent="0.25">
      <c r="A123" s="172">
        <v>1</v>
      </c>
      <c r="B123" s="20" t="s">
        <v>321</v>
      </c>
      <c r="C123" s="238">
        <v>8</v>
      </c>
      <c r="D123" s="238">
        <v>8</v>
      </c>
      <c r="E123" s="339"/>
      <c r="F123" s="42"/>
      <c r="G123" s="620"/>
      <c r="H123" s="42"/>
      <c r="I123" s="339"/>
      <c r="J123" s="634"/>
      <c r="K123" s="339"/>
      <c r="L123" s="339"/>
      <c r="M123" s="620"/>
      <c r="N123" s="620"/>
      <c r="O123" s="620"/>
      <c r="P123" s="624"/>
      <c r="Q123" s="620"/>
      <c r="R123" s="620"/>
      <c r="S123" s="238">
        <v>300000</v>
      </c>
      <c r="T123" s="339"/>
      <c r="U123" s="339"/>
      <c r="V123" s="339"/>
    </row>
    <row r="124" spans="1:22" ht="16.5" customHeight="1" x14ac:dyDescent="0.25">
      <c r="A124" s="172">
        <v>2</v>
      </c>
      <c r="B124" s="29" t="s">
        <v>636</v>
      </c>
      <c r="C124" s="619"/>
      <c r="D124" s="620"/>
      <c r="E124" s="620">
        <v>19</v>
      </c>
      <c r="F124" s="620">
        <v>28</v>
      </c>
      <c r="G124" s="620"/>
      <c r="H124" s="620"/>
      <c r="I124" s="620"/>
      <c r="J124" s="621"/>
      <c r="K124" s="339"/>
      <c r="L124" s="339"/>
      <c r="M124" s="620"/>
      <c r="N124" s="620"/>
      <c r="O124" s="620"/>
      <c r="P124" s="624"/>
      <c r="Q124" s="620"/>
      <c r="R124" s="620"/>
      <c r="S124" s="625">
        <v>56000</v>
      </c>
      <c r="T124" s="339"/>
      <c r="U124" s="339"/>
      <c r="V124" s="339"/>
    </row>
    <row r="125" spans="1:22" ht="16.5" customHeight="1" x14ac:dyDescent="0.25">
      <c r="A125" s="144">
        <v>3</v>
      </c>
      <c r="B125" s="31" t="s">
        <v>292</v>
      </c>
      <c r="C125" s="42">
        <v>10</v>
      </c>
      <c r="D125" s="42">
        <v>10</v>
      </c>
      <c r="E125" s="339"/>
      <c r="F125" s="620"/>
      <c r="G125" s="620"/>
      <c r="H125" s="620"/>
      <c r="I125" s="620"/>
      <c r="J125" s="621"/>
      <c r="K125" s="339"/>
      <c r="L125" s="339"/>
      <c r="M125" s="339"/>
      <c r="N125" s="339"/>
      <c r="O125" s="620"/>
      <c r="P125" s="624"/>
      <c r="Q125" s="620"/>
      <c r="R125" s="339"/>
      <c r="S125" s="676">
        <v>2200000</v>
      </c>
      <c r="T125" s="339"/>
      <c r="U125" s="339"/>
      <c r="V125" s="339"/>
    </row>
    <row r="126" spans="1:22" ht="16.5" customHeight="1" x14ac:dyDescent="0.25">
      <c r="A126" s="144">
        <v>4</v>
      </c>
      <c r="B126" s="72" t="s">
        <v>2457</v>
      </c>
      <c r="C126" s="42">
        <v>7</v>
      </c>
      <c r="D126" s="42">
        <v>7</v>
      </c>
      <c r="E126" s="339"/>
      <c r="F126" s="620"/>
      <c r="G126" s="620"/>
      <c r="H126" s="620"/>
      <c r="I126" s="620"/>
      <c r="J126" s="621"/>
      <c r="K126" s="682"/>
      <c r="L126" s="682"/>
      <c r="M126" s="339"/>
      <c r="N126" s="339"/>
      <c r="O126" s="620"/>
      <c r="P126" s="620"/>
      <c r="Q126" s="620"/>
      <c r="R126" s="339"/>
      <c r="S126" s="238">
        <v>700000</v>
      </c>
      <c r="T126" s="339"/>
      <c r="U126" s="339"/>
      <c r="V126" s="339"/>
    </row>
    <row r="127" spans="1:22" s="139" customFormat="1" ht="16.5" customHeight="1" x14ac:dyDescent="0.25">
      <c r="A127" s="144">
        <v>5</v>
      </c>
      <c r="B127" s="176" t="s">
        <v>346</v>
      </c>
      <c r="C127" s="146">
        <v>13</v>
      </c>
      <c r="D127" s="146">
        <v>13</v>
      </c>
      <c r="E127" s="678"/>
      <c r="F127" s="677"/>
      <c r="G127" s="677"/>
      <c r="H127" s="677"/>
      <c r="I127" s="677"/>
      <c r="J127" s="679"/>
      <c r="K127" s="680"/>
      <c r="L127" s="680"/>
      <c r="M127" s="678"/>
      <c r="N127" s="678"/>
      <c r="O127" s="677"/>
      <c r="P127" s="677"/>
      <c r="Q127" s="677"/>
      <c r="R127" s="678"/>
      <c r="S127" s="689">
        <v>1000000</v>
      </c>
      <c r="T127" s="678"/>
      <c r="U127" s="678"/>
      <c r="V127" s="678"/>
    </row>
    <row r="128" spans="1:22" ht="16.5" customHeight="1" x14ac:dyDescent="0.25">
      <c r="A128" s="327">
        <v>20</v>
      </c>
      <c r="B128" s="361" t="s">
        <v>2459</v>
      </c>
      <c r="C128" s="462">
        <f>SUM(C129:C134)</f>
        <v>42</v>
      </c>
      <c r="D128" s="462">
        <f>SUM(D129:D134)</f>
        <v>35</v>
      </c>
      <c r="E128" s="462">
        <f>SUM(E129:E133)</f>
        <v>6</v>
      </c>
      <c r="F128" s="462">
        <f>SUM(F129:F133)</f>
        <v>9</v>
      </c>
      <c r="G128" s="682"/>
      <c r="H128" s="682"/>
      <c r="I128" s="462">
        <f>SUM(I129:I133)</f>
        <v>10</v>
      </c>
      <c r="J128" s="672">
        <f>SUM(J129:J133)</f>
        <v>7</v>
      </c>
      <c r="K128" s="339"/>
      <c r="L128" s="339"/>
      <c r="M128" s="462">
        <f>SUM(M129:M133)</f>
        <v>10</v>
      </c>
      <c r="N128" s="462">
        <f>SUM(N129:N133)</f>
        <v>7</v>
      </c>
      <c r="O128" s="682"/>
      <c r="P128" s="684"/>
      <c r="Q128" s="615">
        <f>C128+E128+G128+M128+I128+O128</f>
        <v>68</v>
      </c>
      <c r="R128" s="615">
        <f>D128+F128+H128+N128+J128+P128</f>
        <v>58</v>
      </c>
      <c r="S128" s="462">
        <f>SUM(S129:S134)</f>
        <v>9765000</v>
      </c>
      <c r="T128" s="674">
        <f>S128+5185000</f>
        <v>14950000</v>
      </c>
      <c r="U128" s="674">
        <f>Q128</f>
        <v>68</v>
      </c>
      <c r="V128" s="674">
        <f>R128+17</f>
        <v>75</v>
      </c>
    </row>
    <row r="129" spans="1:22" ht="16.5" customHeight="1" x14ac:dyDescent="0.25">
      <c r="A129" s="172">
        <v>1</v>
      </c>
      <c r="B129" s="29" t="s">
        <v>1830</v>
      </c>
      <c r="C129" s="339"/>
      <c r="D129" s="339"/>
      <c r="E129" s="339"/>
      <c r="F129" s="620"/>
      <c r="G129" s="676"/>
      <c r="H129" s="675"/>
      <c r="I129" s="620"/>
      <c r="J129" s="621"/>
      <c r="K129" s="339"/>
      <c r="L129" s="339"/>
      <c r="M129" s="620">
        <v>10</v>
      </c>
      <c r="N129" s="620">
        <v>7</v>
      </c>
      <c r="O129" s="620"/>
      <c r="P129" s="624"/>
      <c r="Q129" s="620"/>
      <c r="R129" s="339"/>
      <c r="S129" s="676">
        <v>2000000</v>
      </c>
      <c r="T129" s="339"/>
      <c r="U129" s="339"/>
      <c r="V129" s="339"/>
    </row>
    <row r="130" spans="1:22" ht="16.5" customHeight="1" x14ac:dyDescent="0.25">
      <c r="A130" s="172">
        <v>2</v>
      </c>
      <c r="B130" s="37" t="s">
        <v>2134</v>
      </c>
      <c r="C130" s="339"/>
      <c r="D130" s="339"/>
      <c r="E130" s="339"/>
      <c r="F130" s="620"/>
      <c r="G130" s="676"/>
      <c r="H130" s="675"/>
      <c r="I130" s="339">
        <v>10</v>
      </c>
      <c r="J130" s="621">
        <v>7</v>
      </c>
      <c r="K130" s="339"/>
      <c r="L130" s="339"/>
      <c r="M130" s="238"/>
      <c r="N130" s="238"/>
      <c r="O130" s="620"/>
      <c r="P130" s="624"/>
      <c r="Q130" s="620"/>
      <c r="R130" s="339"/>
      <c r="S130" s="238">
        <v>5000000</v>
      </c>
      <c r="T130" s="339"/>
      <c r="U130" s="339"/>
      <c r="V130" s="339"/>
    </row>
    <row r="131" spans="1:22" ht="16.5" customHeight="1" x14ac:dyDescent="0.25">
      <c r="A131" s="144">
        <v>3</v>
      </c>
      <c r="B131" s="36" t="s">
        <v>1495</v>
      </c>
      <c r="C131" s="339"/>
      <c r="D131" s="339"/>
      <c r="E131" s="238">
        <v>6</v>
      </c>
      <c r="F131" s="238">
        <v>9</v>
      </c>
      <c r="G131" s="620"/>
      <c r="H131" s="620"/>
      <c r="I131" s="620"/>
      <c r="J131" s="621"/>
      <c r="K131" s="339"/>
      <c r="L131" s="339"/>
      <c r="M131" s="620"/>
      <c r="N131" s="620"/>
      <c r="O131" s="620"/>
      <c r="P131" s="624"/>
      <c r="Q131" s="620"/>
      <c r="R131" s="620"/>
      <c r="S131" s="238">
        <v>265000</v>
      </c>
      <c r="T131" s="339"/>
      <c r="U131" s="339"/>
      <c r="V131" s="339"/>
    </row>
    <row r="132" spans="1:22" ht="16.5" customHeight="1" x14ac:dyDescent="0.25">
      <c r="A132" s="144">
        <v>4</v>
      </c>
      <c r="B132" s="42" t="s">
        <v>331</v>
      </c>
      <c r="C132" s="238">
        <v>10</v>
      </c>
      <c r="D132" s="238">
        <v>8</v>
      </c>
      <c r="E132" s="339"/>
      <c r="F132" s="42"/>
      <c r="G132" s="620"/>
      <c r="H132" s="42"/>
      <c r="I132" s="339"/>
      <c r="J132" s="634"/>
      <c r="K132" s="339"/>
      <c r="L132" s="339"/>
      <c r="M132" s="620"/>
      <c r="N132" s="620"/>
      <c r="O132" s="620"/>
      <c r="P132" s="624"/>
      <c r="Q132" s="620"/>
      <c r="R132" s="620"/>
      <c r="S132" s="238">
        <v>500000</v>
      </c>
      <c r="T132" s="339"/>
      <c r="U132" s="339"/>
      <c r="V132" s="339"/>
    </row>
    <row r="133" spans="1:22" ht="16.5" customHeight="1" x14ac:dyDescent="0.25">
      <c r="A133" s="144">
        <v>5</v>
      </c>
      <c r="B133" s="37" t="s">
        <v>3200</v>
      </c>
      <c r="C133" s="238">
        <v>12</v>
      </c>
      <c r="D133" s="238">
        <v>7</v>
      </c>
      <c r="E133" s="339"/>
      <c r="F133" s="42"/>
      <c r="G133" s="620"/>
      <c r="H133" s="42"/>
      <c r="I133" s="339"/>
      <c r="J133" s="634"/>
      <c r="K133" s="339"/>
      <c r="L133" s="339"/>
      <c r="M133" s="620"/>
      <c r="N133" s="620"/>
      <c r="O133" s="620"/>
      <c r="P133" s="624"/>
      <c r="Q133" s="620"/>
      <c r="R133" s="620"/>
      <c r="S133" s="238">
        <v>1000000</v>
      </c>
      <c r="T133" s="339"/>
      <c r="U133" s="339"/>
      <c r="V133" s="339"/>
    </row>
    <row r="134" spans="1:22" ht="16.5" customHeight="1" x14ac:dyDescent="0.25">
      <c r="A134" s="144">
        <v>6</v>
      </c>
      <c r="B134" s="72" t="s">
        <v>336</v>
      </c>
      <c r="C134" s="238">
        <v>20</v>
      </c>
      <c r="D134" s="238">
        <v>20</v>
      </c>
      <c r="E134" s="339"/>
      <c r="F134" s="42"/>
      <c r="G134" s="620"/>
      <c r="H134" s="42"/>
      <c r="I134" s="339"/>
      <c r="J134" s="634"/>
      <c r="K134" s="682"/>
      <c r="L134" s="682"/>
      <c r="M134" s="620"/>
      <c r="N134" s="620"/>
      <c r="O134" s="620"/>
      <c r="P134" s="620"/>
      <c r="Q134" s="620"/>
      <c r="R134" s="620"/>
      <c r="S134" s="238">
        <v>1000000</v>
      </c>
      <c r="T134" s="339"/>
      <c r="U134" s="339"/>
      <c r="V134" s="339"/>
    </row>
    <row r="135" spans="1:22" ht="16.5" customHeight="1" x14ac:dyDescent="0.25">
      <c r="A135" s="327">
        <v>21</v>
      </c>
      <c r="B135" s="449" t="s">
        <v>2469</v>
      </c>
      <c r="C135" s="462">
        <f>SUM(C136:C150)</f>
        <v>212</v>
      </c>
      <c r="D135" s="462">
        <f>SUM(D136:D150)</f>
        <v>143</v>
      </c>
      <c r="E135" s="462"/>
      <c r="F135" s="462"/>
      <c r="G135" s="462">
        <f>SUM(G136:G150)</f>
        <v>20</v>
      </c>
      <c r="H135" s="462">
        <f>SUM(H136:H150)</f>
        <v>7</v>
      </c>
      <c r="I135" s="462">
        <f>SUM(I136:I150)</f>
        <v>83</v>
      </c>
      <c r="J135" s="672">
        <f>SUM(J136:J150)</f>
        <v>12</v>
      </c>
      <c r="K135" s="339"/>
      <c r="L135" s="339"/>
      <c r="M135" s="462">
        <f>SUM(M136:M150)</f>
        <v>29</v>
      </c>
      <c r="N135" s="462">
        <f>SUM(N136:N150)</f>
        <v>25</v>
      </c>
      <c r="O135" s="462">
        <f>SUM(O136:O150)</f>
        <v>7</v>
      </c>
      <c r="P135" s="673">
        <f>SUM(P136:P150)</f>
        <v>7</v>
      </c>
      <c r="Q135" s="615">
        <f>C135+E135+G135+M135+I135+O135</f>
        <v>351</v>
      </c>
      <c r="R135" s="615">
        <f>D135+F135+H135+N135+J135+P135</f>
        <v>194</v>
      </c>
      <c r="S135" s="462">
        <f>SUM(S136:S150)</f>
        <v>62460000</v>
      </c>
      <c r="T135" s="674">
        <f>S135+562000</f>
        <v>63022000</v>
      </c>
      <c r="U135" s="674">
        <f>Q135</f>
        <v>351</v>
      </c>
      <c r="V135" s="674">
        <f>R135+17</f>
        <v>211</v>
      </c>
    </row>
    <row r="136" spans="1:22" ht="16.5" customHeight="1" x14ac:dyDescent="0.25">
      <c r="A136" s="172">
        <v>1</v>
      </c>
      <c r="B136" s="29" t="s">
        <v>3201</v>
      </c>
      <c r="C136" s="620">
        <v>5</v>
      </c>
      <c r="D136" s="620">
        <v>8</v>
      </c>
      <c r="E136" s="620"/>
      <c r="F136" s="620"/>
      <c r="G136" s="620"/>
      <c r="H136" s="620"/>
      <c r="I136" s="620"/>
      <c r="J136" s="621"/>
      <c r="K136" s="339"/>
      <c r="L136" s="339"/>
      <c r="M136" s="620"/>
      <c r="N136" s="620"/>
      <c r="O136" s="620"/>
      <c r="P136" s="624"/>
      <c r="Q136" s="620"/>
      <c r="R136" s="620"/>
      <c r="S136" s="625">
        <v>400000</v>
      </c>
      <c r="T136" s="339"/>
      <c r="U136" s="339"/>
      <c r="V136" s="339"/>
    </row>
    <row r="137" spans="1:22" ht="16.5" customHeight="1" x14ac:dyDescent="0.25">
      <c r="A137" s="172">
        <v>2</v>
      </c>
      <c r="B137" s="29" t="s">
        <v>367</v>
      </c>
      <c r="C137" s="620">
        <v>25</v>
      </c>
      <c r="D137" s="620">
        <v>16</v>
      </c>
      <c r="E137" s="620"/>
      <c r="F137" s="620"/>
      <c r="G137" s="620"/>
      <c r="H137" s="620"/>
      <c r="I137" s="620"/>
      <c r="J137" s="621"/>
      <c r="K137" s="339"/>
      <c r="L137" s="339"/>
      <c r="M137" s="620"/>
      <c r="N137" s="620"/>
      <c r="O137" s="620"/>
      <c r="P137" s="624"/>
      <c r="Q137" s="620"/>
      <c r="R137" s="620"/>
      <c r="S137" s="625">
        <v>80000</v>
      </c>
      <c r="T137" s="339"/>
      <c r="U137" s="339"/>
      <c r="V137" s="339"/>
    </row>
    <row r="138" spans="1:22" ht="16.5" customHeight="1" x14ac:dyDescent="0.25">
      <c r="A138" s="172">
        <v>3</v>
      </c>
      <c r="B138" s="26" t="s">
        <v>3202</v>
      </c>
      <c r="C138" s="238">
        <v>60</v>
      </c>
      <c r="D138" s="238">
        <v>28</v>
      </c>
      <c r="E138" s="339"/>
      <c r="F138" s="620"/>
      <c r="G138" s="620"/>
      <c r="H138" s="620"/>
      <c r="I138" s="620"/>
      <c r="J138" s="621"/>
      <c r="K138" s="339"/>
      <c r="L138" s="339"/>
      <c r="M138" s="620"/>
      <c r="N138" s="620"/>
      <c r="O138" s="620"/>
      <c r="P138" s="624"/>
      <c r="Q138" s="620"/>
      <c r="R138" s="620"/>
      <c r="S138" s="238">
        <v>850000</v>
      </c>
      <c r="T138" s="339"/>
      <c r="U138" s="339"/>
      <c r="V138" s="339"/>
    </row>
    <row r="139" spans="1:22" ht="16.5" customHeight="1" x14ac:dyDescent="0.25">
      <c r="A139" s="172">
        <v>4</v>
      </c>
      <c r="B139" s="26" t="s">
        <v>387</v>
      </c>
      <c r="C139" s="238">
        <v>15</v>
      </c>
      <c r="D139" s="238">
        <v>7</v>
      </c>
      <c r="E139" s="339"/>
      <c r="F139" s="620"/>
      <c r="G139" s="620"/>
      <c r="H139" s="620"/>
      <c r="I139" s="620"/>
      <c r="J139" s="621"/>
      <c r="K139" s="339"/>
      <c r="L139" s="339"/>
      <c r="M139" s="620"/>
      <c r="N139" s="620"/>
      <c r="O139" s="620"/>
      <c r="P139" s="624"/>
      <c r="Q139" s="620"/>
      <c r="R139" s="620"/>
      <c r="S139" s="238">
        <v>17000000</v>
      </c>
      <c r="T139" s="339"/>
      <c r="U139" s="339"/>
      <c r="V139" s="339"/>
    </row>
    <row r="140" spans="1:22" ht="18" customHeight="1" x14ac:dyDescent="0.25">
      <c r="A140" s="172">
        <v>5</v>
      </c>
      <c r="B140" s="26" t="s">
        <v>3203</v>
      </c>
      <c r="C140" s="238">
        <v>36</v>
      </c>
      <c r="D140" s="238">
        <v>18</v>
      </c>
      <c r="E140" s="339"/>
      <c r="F140" s="620"/>
      <c r="G140" s="620"/>
      <c r="H140" s="620"/>
      <c r="I140" s="620"/>
      <c r="J140" s="621"/>
      <c r="K140" s="339"/>
      <c r="L140" s="339"/>
      <c r="M140" s="620"/>
      <c r="N140" s="620"/>
      <c r="O140" s="620"/>
      <c r="P140" s="624"/>
      <c r="Q140" s="620"/>
      <c r="R140" s="620"/>
      <c r="S140" s="238">
        <v>600000</v>
      </c>
      <c r="T140" s="339"/>
      <c r="U140" s="339"/>
      <c r="V140" s="339"/>
    </row>
    <row r="141" spans="1:22" ht="16.5" customHeight="1" x14ac:dyDescent="0.25">
      <c r="A141" s="172">
        <v>6</v>
      </c>
      <c r="B141" s="31" t="s">
        <v>450</v>
      </c>
      <c r="C141" s="619">
        <v>15</v>
      </c>
      <c r="D141" s="42">
        <v>15</v>
      </c>
      <c r="E141" s="339"/>
      <c r="F141" s="620"/>
      <c r="G141" s="620"/>
      <c r="H141" s="620"/>
      <c r="I141" s="620"/>
      <c r="J141" s="621"/>
      <c r="K141" s="339"/>
      <c r="L141" s="339"/>
      <c r="M141" s="620"/>
      <c r="N141" s="620"/>
      <c r="O141" s="620"/>
      <c r="P141" s="624"/>
      <c r="Q141" s="620"/>
      <c r="R141" s="620"/>
      <c r="S141" s="238">
        <v>3000000</v>
      </c>
      <c r="T141" s="339"/>
      <c r="U141" s="339"/>
      <c r="V141" s="339"/>
    </row>
    <row r="142" spans="1:22" ht="19.5" customHeight="1" x14ac:dyDescent="0.25">
      <c r="A142" s="172">
        <v>7</v>
      </c>
      <c r="B142" s="690" t="s">
        <v>459</v>
      </c>
      <c r="C142" s="656">
        <v>51</v>
      </c>
      <c r="D142" s="691">
        <v>44</v>
      </c>
      <c r="E142" s="657"/>
      <c r="F142" s="657"/>
      <c r="G142" s="657"/>
      <c r="H142" s="657"/>
      <c r="I142" s="692"/>
      <c r="J142" s="693"/>
      <c r="K142" s="339"/>
      <c r="L142" s="339"/>
      <c r="M142" s="620"/>
      <c r="N142" s="339"/>
      <c r="O142" s="620"/>
      <c r="P142" s="694"/>
      <c r="Q142" s="657"/>
      <c r="R142" s="657"/>
      <c r="S142" s="695">
        <v>530000</v>
      </c>
      <c r="T142" s="339"/>
      <c r="U142" s="339"/>
      <c r="V142" s="339"/>
    </row>
    <row r="143" spans="1:22" ht="19.5" customHeight="1" x14ac:dyDescent="0.25">
      <c r="A143" s="172">
        <v>8</v>
      </c>
      <c r="B143" s="45" t="s">
        <v>3204</v>
      </c>
      <c r="C143" s="238">
        <v>5</v>
      </c>
      <c r="D143" s="238">
        <v>7</v>
      </c>
      <c r="E143" s="620"/>
      <c r="F143" s="620"/>
      <c r="G143" s="620"/>
      <c r="H143" s="620"/>
      <c r="I143" s="696"/>
      <c r="J143" s="621"/>
      <c r="K143" s="339"/>
      <c r="L143" s="339"/>
      <c r="M143" s="620"/>
      <c r="N143" s="339"/>
      <c r="O143" s="620"/>
      <c r="P143" s="624"/>
      <c r="Q143" s="620"/>
      <c r="R143" s="620"/>
      <c r="S143" s="625">
        <v>2000000</v>
      </c>
      <c r="T143" s="339"/>
      <c r="U143" s="339"/>
      <c r="V143" s="339"/>
    </row>
    <row r="144" spans="1:22" ht="19.5" customHeight="1" x14ac:dyDescent="0.25">
      <c r="A144" s="172">
        <v>9</v>
      </c>
      <c r="B144" s="45" t="s">
        <v>1839</v>
      </c>
      <c r="C144" s="339"/>
      <c r="D144" s="339"/>
      <c r="E144" s="339"/>
      <c r="F144" s="339"/>
      <c r="G144" s="645"/>
      <c r="H144" s="645"/>
      <c r="I144" s="339"/>
      <c r="J144" s="634"/>
      <c r="K144" s="339"/>
      <c r="L144" s="339"/>
      <c r="M144" s="339">
        <v>7</v>
      </c>
      <c r="N144" s="339">
        <v>7</v>
      </c>
      <c r="O144" s="339"/>
      <c r="P144" s="627"/>
      <c r="Q144" s="339"/>
      <c r="R144" s="339"/>
      <c r="S144" s="238">
        <v>1000000</v>
      </c>
      <c r="T144" s="339"/>
      <c r="U144" s="339"/>
      <c r="V144" s="339"/>
    </row>
    <row r="145" spans="1:22" ht="18" customHeight="1" x14ac:dyDescent="0.25">
      <c r="A145" s="144">
        <v>10</v>
      </c>
      <c r="B145" s="31" t="s">
        <v>1582</v>
      </c>
      <c r="C145" s="339"/>
      <c r="D145" s="339"/>
      <c r="E145" s="339"/>
      <c r="F145" s="620"/>
      <c r="G145" s="238">
        <v>20</v>
      </c>
      <c r="H145" s="238">
        <v>7</v>
      </c>
      <c r="I145" s="620"/>
      <c r="J145" s="621"/>
      <c r="K145" s="339"/>
      <c r="L145" s="339"/>
      <c r="M145" s="620"/>
      <c r="N145" s="620"/>
      <c r="O145" s="620"/>
      <c r="P145" s="624"/>
      <c r="Q145" s="620"/>
      <c r="R145" s="620"/>
      <c r="S145" s="625">
        <v>500000</v>
      </c>
      <c r="T145" s="339"/>
      <c r="U145" s="339"/>
      <c r="V145" s="339"/>
    </row>
    <row r="146" spans="1:22" ht="18" customHeight="1" x14ac:dyDescent="0.25">
      <c r="A146" s="144">
        <v>11</v>
      </c>
      <c r="B146" s="29" t="s">
        <v>1843</v>
      </c>
      <c r="C146" s="619"/>
      <c r="D146" s="620"/>
      <c r="E146" s="620"/>
      <c r="F146" s="620"/>
      <c r="G146" s="620"/>
      <c r="H146" s="620"/>
      <c r="I146" s="620"/>
      <c r="J146" s="621"/>
      <c r="K146" s="339"/>
      <c r="L146" s="339"/>
      <c r="M146" s="620">
        <v>17</v>
      </c>
      <c r="N146" s="620">
        <v>10</v>
      </c>
      <c r="O146" s="620"/>
      <c r="P146" s="624"/>
      <c r="Q146" s="620"/>
      <c r="R146" s="620"/>
      <c r="S146" s="625">
        <v>20000000</v>
      </c>
      <c r="T146" s="339"/>
      <c r="U146" s="339"/>
      <c r="V146" s="339"/>
    </row>
    <row r="147" spans="1:22" s="58" customFormat="1" ht="18" customHeight="1" x14ac:dyDescent="0.25">
      <c r="A147" s="39">
        <v>12</v>
      </c>
      <c r="B147" s="72" t="s">
        <v>1857</v>
      </c>
      <c r="C147" s="619"/>
      <c r="D147" s="620"/>
      <c r="E147" s="620"/>
      <c r="F147" s="620"/>
      <c r="G147" s="620"/>
      <c r="H147" s="620"/>
      <c r="I147" s="620"/>
      <c r="J147" s="621"/>
      <c r="K147" s="339"/>
      <c r="L147" s="339"/>
      <c r="M147" s="620">
        <v>5</v>
      </c>
      <c r="N147" s="620">
        <v>8</v>
      </c>
      <c r="O147" s="620"/>
      <c r="P147" s="624"/>
      <c r="Q147" s="620"/>
      <c r="R147" s="620"/>
      <c r="S147" s="238">
        <v>6000000</v>
      </c>
      <c r="T147" s="339"/>
      <c r="U147" s="339"/>
      <c r="V147" s="339"/>
    </row>
    <row r="148" spans="1:22" ht="18" customHeight="1" x14ac:dyDescent="0.25">
      <c r="A148" s="144">
        <v>13</v>
      </c>
      <c r="B148" s="274" t="s">
        <v>2148</v>
      </c>
      <c r="C148" s="619"/>
      <c r="D148" s="620"/>
      <c r="E148" s="620"/>
      <c r="F148" s="620"/>
      <c r="G148" s="620"/>
      <c r="H148" s="620"/>
      <c r="I148" s="697">
        <v>5</v>
      </c>
      <c r="J148" s="698">
        <v>5</v>
      </c>
      <c r="K148" s="339"/>
      <c r="L148" s="339"/>
      <c r="M148" s="620"/>
      <c r="N148" s="620"/>
      <c r="O148" s="620"/>
      <c r="P148" s="624"/>
      <c r="Q148" s="620"/>
      <c r="R148" s="620"/>
      <c r="S148" s="697">
        <v>3000000</v>
      </c>
      <c r="T148" s="339"/>
      <c r="U148" s="339"/>
      <c r="V148" s="339"/>
    </row>
    <row r="149" spans="1:22" ht="18" customHeight="1" x14ac:dyDescent="0.25">
      <c r="A149" s="144">
        <v>14</v>
      </c>
      <c r="B149" s="29" t="s">
        <v>2138</v>
      </c>
      <c r="C149" s="619"/>
      <c r="D149" s="620"/>
      <c r="E149" s="620"/>
      <c r="F149" s="620"/>
      <c r="G149" s="620"/>
      <c r="H149" s="620"/>
      <c r="I149" s="622">
        <v>78</v>
      </c>
      <c r="J149" s="621">
        <v>7</v>
      </c>
      <c r="K149" s="339"/>
      <c r="L149" s="339"/>
      <c r="M149" s="620"/>
      <c r="N149" s="620"/>
      <c r="O149" s="620"/>
      <c r="P149" s="624"/>
      <c r="Q149" s="620"/>
      <c r="R149" s="620"/>
      <c r="S149" s="625">
        <v>5100000</v>
      </c>
      <c r="T149" s="339"/>
      <c r="U149" s="339"/>
      <c r="V149" s="339"/>
    </row>
    <row r="150" spans="1:22" ht="18.75" customHeight="1" x14ac:dyDescent="0.25">
      <c r="A150" s="571">
        <v>15</v>
      </c>
      <c r="B150" s="29" t="s">
        <v>3205</v>
      </c>
      <c r="C150" s="619"/>
      <c r="D150" s="620"/>
      <c r="E150" s="620"/>
      <c r="F150" s="620"/>
      <c r="G150" s="626"/>
      <c r="H150" s="620"/>
      <c r="I150" s="620"/>
      <c r="J150" s="621"/>
      <c r="K150" s="339"/>
      <c r="L150" s="339"/>
      <c r="M150" s="620"/>
      <c r="N150" s="620"/>
      <c r="O150" s="620">
        <v>7</v>
      </c>
      <c r="P150" s="624">
        <v>7</v>
      </c>
      <c r="Q150" s="620"/>
      <c r="R150" s="620"/>
      <c r="S150" s="625">
        <v>2400000</v>
      </c>
      <c r="T150" s="339"/>
      <c r="U150" s="339"/>
      <c r="V150" s="339"/>
    </row>
    <row r="151" spans="1:22" ht="18.75" customHeight="1" x14ac:dyDescent="0.25">
      <c r="A151" s="327">
        <v>22</v>
      </c>
      <c r="B151" s="449" t="s">
        <v>2491</v>
      </c>
      <c r="C151" s="462">
        <f>SUM(C152:C157)</f>
        <v>90</v>
      </c>
      <c r="D151" s="462">
        <f>SUM(D152:D157)</f>
        <v>36</v>
      </c>
      <c r="E151" s="645"/>
      <c r="F151" s="645"/>
      <c r="G151" s="462">
        <f>SUM(G152:G156)</f>
        <v>3</v>
      </c>
      <c r="H151" s="462">
        <f>SUM(H152:H156)</f>
        <v>7</v>
      </c>
      <c r="I151" s="645"/>
      <c r="J151" s="646"/>
      <c r="K151" s="339"/>
      <c r="L151" s="339"/>
      <c r="M151" s="645"/>
      <c r="N151" s="645"/>
      <c r="O151" s="645"/>
      <c r="P151" s="647"/>
      <c r="Q151" s="615">
        <f>C151+E151+G151+M151+I151+O151</f>
        <v>93</v>
      </c>
      <c r="R151" s="615">
        <f>D151+F151+H151+N151+J151+P151</f>
        <v>43</v>
      </c>
      <c r="S151" s="462">
        <f>SUM(S152:S157)</f>
        <v>7060000</v>
      </c>
      <c r="T151" s="674">
        <f>S151+600000</f>
        <v>7660000</v>
      </c>
      <c r="U151" s="674">
        <f>Q151</f>
        <v>93</v>
      </c>
      <c r="V151" s="674">
        <f>R151+9</f>
        <v>52</v>
      </c>
    </row>
    <row r="152" spans="1:22" ht="18.75" customHeight="1" x14ac:dyDescent="0.25">
      <c r="A152" s="172">
        <v>1</v>
      </c>
      <c r="B152" s="26" t="s">
        <v>415</v>
      </c>
      <c r="C152" s="238">
        <v>15</v>
      </c>
      <c r="D152" s="238">
        <v>7</v>
      </c>
      <c r="E152" s="339"/>
      <c r="F152" s="620"/>
      <c r="G152" s="620"/>
      <c r="H152" s="620"/>
      <c r="I152" s="620"/>
      <c r="J152" s="621"/>
      <c r="K152" s="339"/>
      <c r="L152" s="339"/>
      <c r="M152" s="620"/>
      <c r="N152" s="620"/>
      <c r="O152" s="620"/>
      <c r="P152" s="624"/>
      <c r="Q152" s="620"/>
      <c r="R152" s="620"/>
      <c r="S152" s="238">
        <v>5000000</v>
      </c>
      <c r="T152" s="339"/>
      <c r="U152" s="339"/>
      <c r="V152" s="339"/>
    </row>
    <row r="153" spans="1:22" ht="18.75" customHeight="1" x14ac:dyDescent="0.25">
      <c r="A153" s="172">
        <v>2</v>
      </c>
      <c r="B153" s="31" t="s">
        <v>1573</v>
      </c>
      <c r="C153" s="339"/>
      <c r="D153" s="339"/>
      <c r="E153" s="339"/>
      <c r="F153" s="620"/>
      <c r="G153" s="238">
        <v>3</v>
      </c>
      <c r="H153" s="238">
        <v>7</v>
      </c>
      <c r="I153" s="620"/>
      <c r="J153" s="621"/>
      <c r="K153" s="339"/>
      <c r="L153" s="339"/>
      <c r="M153" s="620"/>
      <c r="N153" s="620"/>
      <c r="O153" s="620"/>
      <c r="P153" s="624"/>
      <c r="Q153" s="620"/>
      <c r="R153" s="620"/>
      <c r="S153" s="625">
        <v>380000</v>
      </c>
      <c r="T153" s="339"/>
      <c r="U153" s="339"/>
      <c r="V153" s="339"/>
    </row>
    <row r="154" spans="1:22" ht="18.75" customHeight="1" x14ac:dyDescent="0.25">
      <c r="A154" s="172">
        <v>3</v>
      </c>
      <c r="B154" s="26" t="s">
        <v>3206</v>
      </c>
      <c r="C154" s="238">
        <v>8</v>
      </c>
      <c r="D154" s="238">
        <v>8</v>
      </c>
      <c r="E154" s="339"/>
      <c r="F154" s="620"/>
      <c r="G154" s="620"/>
      <c r="H154" s="620"/>
      <c r="I154" s="620"/>
      <c r="J154" s="621"/>
      <c r="K154" s="339"/>
      <c r="L154" s="339"/>
      <c r="M154" s="620"/>
      <c r="N154" s="620"/>
      <c r="O154" s="620"/>
      <c r="P154" s="624"/>
      <c r="Q154" s="620"/>
      <c r="R154" s="620"/>
      <c r="S154" s="625">
        <v>150000</v>
      </c>
      <c r="T154" s="339"/>
      <c r="U154" s="339"/>
      <c r="V154" s="339"/>
    </row>
    <row r="155" spans="1:22" ht="18.75" customHeight="1" x14ac:dyDescent="0.25">
      <c r="A155" s="172">
        <v>4</v>
      </c>
      <c r="B155" s="45" t="s">
        <v>521</v>
      </c>
      <c r="C155" s="238">
        <v>5</v>
      </c>
      <c r="D155" s="238">
        <v>5</v>
      </c>
      <c r="E155" s="699"/>
      <c r="F155" s="620"/>
      <c r="G155" s="620"/>
      <c r="H155" s="620"/>
      <c r="I155" s="696"/>
      <c r="J155" s="621"/>
      <c r="K155" s="339"/>
      <c r="L155" s="339"/>
      <c r="M155" s="620"/>
      <c r="N155" s="339"/>
      <c r="O155" s="620"/>
      <c r="P155" s="624"/>
      <c r="Q155" s="620"/>
      <c r="R155" s="620"/>
      <c r="S155" s="238">
        <v>1200000</v>
      </c>
      <c r="T155" s="339"/>
      <c r="U155" s="339"/>
      <c r="V155" s="339"/>
    </row>
    <row r="156" spans="1:22" ht="16.5" customHeight="1" x14ac:dyDescent="0.25">
      <c r="A156" s="172">
        <v>5</v>
      </c>
      <c r="B156" s="26" t="s">
        <v>3207</v>
      </c>
      <c r="C156" s="238">
        <v>9</v>
      </c>
      <c r="D156" s="238">
        <v>9</v>
      </c>
      <c r="E156" s="339"/>
      <c r="F156" s="620"/>
      <c r="G156" s="620"/>
      <c r="H156" s="620"/>
      <c r="I156" s="620"/>
      <c r="J156" s="621"/>
      <c r="K156" s="339"/>
      <c r="L156" s="339"/>
      <c r="M156" s="620"/>
      <c r="N156" s="620"/>
      <c r="O156" s="620"/>
      <c r="P156" s="624"/>
      <c r="Q156" s="620"/>
      <c r="R156" s="620"/>
      <c r="S156" s="238">
        <v>120000</v>
      </c>
      <c r="T156" s="433"/>
      <c r="U156" s="433"/>
      <c r="V156" s="433"/>
    </row>
    <row r="157" spans="1:22" ht="16.5" customHeight="1" x14ac:dyDescent="0.25">
      <c r="A157" s="172">
        <v>6</v>
      </c>
      <c r="B157" s="176" t="s">
        <v>534</v>
      </c>
      <c r="C157" s="681">
        <v>53</v>
      </c>
      <c r="D157" s="681">
        <v>7</v>
      </c>
      <c r="E157" s="678"/>
      <c r="F157" s="677"/>
      <c r="G157" s="677"/>
      <c r="H157" s="677"/>
      <c r="I157" s="677"/>
      <c r="J157" s="679"/>
      <c r="K157" s="680"/>
      <c r="L157" s="680"/>
      <c r="M157" s="677"/>
      <c r="N157" s="677"/>
      <c r="O157" s="677"/>
      <c r="P157" s="677"/>
      <c r="Q157" s="677"/>
      <c r="R157" s="677"/>
      <c r="S157" s="681">
        <v>210000</v>
      </c>
      <c r="T157" s="433"/>
      <c r="U157" s="433"/>
      <c r="V157" s="433"/>
    </row>
    <row r="158" spans="1:22" ht="16.5" customHeight="1" x14ac:dyDescent="0.25">
      <c r="A158" s="327">
        <v>23</v>
      </c>
      <c r="B158" s="449" t="s">
        <v>2496</v>
      </c>
      <c r="C158" s="462">
        <f>SUM(C159:C172)</f>
        <v>111</v>
      </c>
      <c r="D158" s="462">
        <f>SUM(D159:D172)</f>
        <v>94</v>
      </c>
      <c r="E158" s="700"/>
      <c r="F158" s="700"/>
      <c r="G158" s="462">
        <f>SUM(G159:G168)</f>
        <v>32</v>
      </c>
      <c r="H158" s="462">
        <f>SUM(H159:H168)</f>
        <v>35</v>
      </c>
      <c r="I158" s="462">
        <f>SUM(I159:I168)</f>
        <v>20</v>
      </c>
      <c r="J158" s="672">
        <f>SUM(J159:J168)</f>
        <v>5</v>
      </c>
      <c r="K158" s="339"/>
      <c r="L158" s="339"/>
      <c r="M158" s="462">
        <f>SUM(M159:M168)</f>
        <v>5</v>
      </c>
      <c r="N158" s="462">
        <f>SUM(N159:N168)</f>
        <v>5</v>
      </c>
      <c r="O158" s="700"/>
      <c r="P158" s="701"/>
      <c r="Q158" s="615">
        <f>C158+E158+G158+M158+I158+O158</f>
        <v>168</v>
      </c>
      <c r="R158" s="615">
        <f>D158+F158+H158+N158+J158+P158</f>
        <v>139</v>
      </c>
      <c r="S158" s="462">
        <f>SUM(S159:S172)</f>
        <v>13190000</v>
      </c>
      <c r="T158" s="674">
        <f>S158+100000</f>
        <v>13290000</v>
      </c>
      <c r="U158" s="674">
        <f>Q158</f>
        <v>168</v>
      </c>
      <c r="V158" s="674">
        <f>R158+8</f>
        <v>147</v>
      </c>
    </row>
    <row r="159" spans="1:22" ht="16.5" customHeight="1" x14ac:dyDescent="0.25">
      <c r="A159" s="172">
        <v>1</v>
      </c>
      <c r="B159" s="179" t="s">
        <v>1834</v>
      </c>
      <c r="C159" s="619"/>
      <c r="D159" s="620"/>
      <c r="E159" s="620"/>
      <c r="F159" s="620"/>
      <c r="G159" s="620"/>
      <c r="H159" s="620"/>
      <c r="I159" s="702"/>
      <c r="J159" s="621"/>
      <c r="K159" s="339"/>
      <c r="L159" s="339"/>
      <c r="M159" s="626">
        <v>5</v>
      </c>
      <c r="N159" s="626">
        <v>5</v>
      </c>
      <c r="O159" s="620"/>
      <c r="P159" s="624"/>
      <c r="Q159" s="620"/>
      <c r="R159" s="620"/>
      <c r="S159" s="238">
        <v>1000000</v>
      </c>
      <c r="T159" s="339"/>
      <c r="U159" s="339"/>
      <c r="V159" s="339"/>
    </row>
    <row r="160" spans="1:22" ht="16.5" customHeight="1" x14ac:dyDescent="0.25">
      <c r="A160" s="172">
        <v>2</v>
      </c>
      <c r="B160" s="274" t="s">
        <v>2153</v>
      </c>
      <c r="C160" s="619"/>
      <c r="D160" s="620"/>
      <c r="E160" s="620"/>
      <c r="F160" s="620"/>
      <c r="G160" s="626"/>
      <c r="H160" s="620"/>
      <c r="I160" s="620">
        <v>20</v>
      </c>
      <c r="J160" s="621">
        <v>5</v>
      </c>
      <c r="K160" s="339"/>
      <c r="L160" s="339"/>
      <c r="M160" s="620"/>
      <c r="N160" s="620"/>
      <c r="O160" s="620"/>
      <c r="P160" s="624"/>
      <c r="Q160" s="620"/>
      <c r="R160" s="620"/>
      <c r="S160" s="625">
        <v>5000000</v>
      </c>
      <c r="T160" s="339"/>
      <c r="U160" s="339"/>
      <c r="V160" s="339"/>
    </row>
    <row r="161" spans="1:22" ht="16.5" customHeight="1" x14ac:dyDescent="0.25">
      <c r="A161" s="172">
        <v>3</v>
      </c>
      <c r="B161" s="99" t="s">
        <v>497</v>
      </c>
      <c r="C161" s="238">
        <v>7</v>
      </c>
      <c r="D161" s="238">
        <v>9</v>
      </c>
      <c r="E161" s="620"/>
      <c r="F161" s="620"/>
      <c r="G161" s="620"/>
      <c r="H161" s="620"/>
      <c r="I161" s="696"/>
      <c r="J161" s="621"/>
      <c r="K161" s="339"/>
      <c r="L161" s="339"/>
      <c r="M161" s="620"/>
      <c r="N161" s="339"/>
      <c r="O161" s="620"/>
      <c r="P161" s="624"/>
      <c r="Q161" s="620"/>
      <c r="R161" s="620"/>
      <c r="S161" s="238">
        <v>200000</v>
      </c>
      <c r="T161" s="339"/>
      <c r="U161" s="339"/>
      <c r="V161" s="339"/>
    </row>
    <row r="162" spans="1:22" ht="16.5" customHeight="1" x14ac:dyDescent="0.25">
      <c r="A162" s="172">
        <v>4</v>
      </c>
      <c r="B162" s="26" t="s">
        <v>377</v>
      </c>
      <c r="C162" s="238">
        <v>23</v>
      </c>
      <c r="D162" s="238">
        <v>23</v>
      </c>
      <c r="E162" s="339"/>
      <c r="F162" s="620"/>
      <c r="G162" s="620"/>
      <c r="H162" s="620"/>
      <c r="I162" s="620"/>
      <c r="J162" s="621"/>
      <c r="K162" s="339"/>
      <c r="L162" s="339"/>
      <c r="M162" s="620"/>
      <c r="N162" s="620"/>
      <c r="O162" s="620"/>
      <c r="P162" s="624"/>
      <c r="Q162" s="620"/>
      <c r="R162" s="620"/>
      <c r="S162" s="238">
        <v>370000</v>
      </c>
      <c r="T162" s="339"/>
      <c r="U162" s="339"/>
      <c r="V162" s="339"/>
    </row>
    <row r="163" spans="1:22" ht="16.5" customHeight="1" x14ac:dyDescent="0.25">
      <c r="A163" s="172">
        <v>5</v>
      </c>
      <c r="B163" s="26" t="s">
        <v>3208</v>
      </c>
      <c r="C163" s="238">
        <v>11</v>
      </c>
      <c r="D163" s="238">
        <v>11</v>
      </c>
      <c r="E163" s="339"/>
      <c r="F163" s="620"/>
      <c r="G163" s="620"/>
      <c r="H163" s="620"/>
      <c r="I163" s="620"/>
      <c r="J163" s="621"/>
      <c r="K163" s="339"/>
      <c r="L163" s="339"/>
      <c r="M163" s="620"/>
      <c r="N163" s="620"/>
      <c r="O163" s="620"/>
      <c r="P163" s="624"/>
      <c r="Q163" s="620"/>
      <c r="R163" s="620"/>
      <c r="S163" s="238">
        <v>120000</v>
      </c>
      <c r="T163" s="339"/>
      <c r="U163" s="339"/>
      <c r="V163" s="339"/>
    </row>
    <row r="164" spans="1:22" ht="16.5" customHeight="1" x14ac:dyDescent="0.25">
      <c r="A164" s="172">
        <v>6</v>
      </c>
      <c r="B164" s="45" t="s">
        <v>516</v>
      </c>
      <c r="C164" s="238">
        <v>10</v>
      </c>
      <c r="D164" s="238">
        <v>5</v>
      </c>
      <c r="E164" s="702"/>
      <c r="F164" s="620"/>
      <c r="G164" s="620"/>
      <c r="H164" s="620"/>
      <c r="I164" s="696"/>
      <c r="J164" s="621"/>
      <c r="K164" s="339"/>
      <c r="L164" s="339"/>
      <c r="M164" s="620"/>
      <c r="N164" s="339"/>
      <c r="O164" s="620"/>
      <c r="P164" s="624"/>
      <c r="Q164" s="620"/>
      <c r="R164" s="620"/>
      <c r="S164" s="238">
        <v>500000</v>
      </c>
      <c r="T164" s="339"/>
      <c r="U164" s="339"/>
      <c r="V164" s="339"/>
    </row>
    <row r="165" spans="1:22" ht="16.5" customHeight="1" x14ac:dyDescent="0.25">
      <c r="A165" s="172">
        <v>7</v>
      </c>
      <c r="B165" s="36" t="s">
        <v>1592</v>
      </c>
      <c r="C165" s="339"/>
      <c r="D165" s="339"/>
      <c r="E165" s="339"/>
      <c r="F165" s="339"/>
      <c r="G165" s="339">
        <v>10</v>
      </c>
      <c r="H165" s="339">
        <v>7</v>
      </c>
      <c r="I165" s="339"/>
      <c r="J165" s="634"/>
      <c r="K165" s="339"/>
      <c r="L165" s="339"/>
      <c r="M165" s="339"/>
      <c r="N165" s="339"/>
      <c r="O165" s="339"/>
      <c r="P165" s="627"/>
      <c r="Q165" s="339"/>
      <c r="R165" s="339"/>
      <c r="S165" s="625">
        <v>800000</v>
      </c>
      <c r="T165" s="339"/>
      <c r="U165" s="339"/>
      <c r="V165" s="339"/>
    </row>
    <row r="166" spans="1:22" s="702" customFormat="1" ht="16.5" customHeight="1" x14ac:dyDescent="0.25">
      <c r="A166" s="172">
        <v>8</v>
      </c>
      <c r="B166" s="36" t="s">
        <v>1597</v>
      </c>
      <c r="C166" s="339"/>
      <c r="D166" s="339"/>
      <c r="E166" s="339"/>
      <c r="F166" s="339"/>
      <c r="G166" s="339">
        <v>7</v>
      </c>
      <c r="H166" s="339">
        <v>7</v>
      </c>
      <c r="I166" s="339"/>
      <c r="J166" s="634"/>
      <c r="K166" s="699"/>
      <c r="L166" s="699"/>
      <c r="M166" s="339"/>
      <c r="N166" s="339"/>
      <c r="O166" s="339"/>
      <c r="P166" s="627"/>
      <c r="Q166" s="339"/>
      <c r="R166" s="339"/>
      <c r="S166" s="625">
        <v>500000</v>
      </c>
      <c r="T166" s="696"/>
      <c r="U166" s="696"/>
      <c r="V166" s="696"/>
    </row>
    <row r="167" spans="1:22" s="702" customFormat="1" ht="16.5" customHeight="1" x14ac:dyDescent="0.25">
      <c r="A167" s="172">
        <v>9</v>
      </c>
      <c r="B167" s="179" t="s">
        <v>1602</v>
      </c>
      <c r="C167" s="617"/>
      <c r="D167" s="703"/>
      <c r="E167" s="704"/>
      <c r="F167" s="705"/>
      <c r="G167" s="620">
        <v>7</v>
      </c>
      <c r="H167" s="620">
        <v>7</v>
      </c>
      <c r="I167" s="705"/>
      <c r="J167" s="706"/>
      <c r="K167" s="699"/>
      <c r="L167" s="699"/>
      <c r="M167" s="704"/>
      <c r="N167" s="704"/>
      <c r="O167" s="705"/>
      <c r="P167" s="707"/>
      <c r="Q167" s="705"/>
      <c r="R167" s="705"/>
      <c r="S167" s="238">
        <v>3000000</v>
      </c>
      <c r="T167" s="696"/>
      <c r="U167" s="696"/>
      <c r="V167" s="696"/>
    </row>
    <row r="168" spans="1:22" s="702" customFormat="1" ht="16.5" customHeight="1" x14ac:dyDescent="0.25">
      <c r="A168" s="144">
        <v>10</v>
      </c>
      <c r="B168" s="36" t="s">
        <v>1577</v>
      </c>
      <c r="C168" s="339"/>
      <c r="D168" s="339"/>
      <c r="E168" s="339"/>
      <c r="F168" s="620"/>
      <c r="G168" s="238">
        <v>8</v>
      </c>
      <c r="H168" s="238">
        <v>14</v>
      </c>
      <c r="I168" s="620"/>
      <c r="J168" s="621"/>
      <c r="K168" s="699"/>
      <c r="L168" s="699"/>
      <c r="M168" s="620"/>
      <c r="N168" s="620"/>
      <c r="O168" s="620"/>
      <c r="P168" s="624"/>
      <c r="Q168" s="620"/>
      <c r="R168" s="620"/>
      <c r="S168" s="625">
        <v>250000</v>
      </c>
      <c r="T168" s="696"/>
      <c r="U168" s="696"/>
      <c r="V168" s="696"/>
    </row>
    <row r="169" spans="1:22" s="139" customFormat="1" ht="16.5" customHeight="1" x14ac:dyDescent="0.25">
      <c r="A169" s="144">
        <v>11</v>
      </c>
      <c r="B169" s="134" t="s">
        <v>526</v>
      </c>
      <c r="C169" s="681">
        <v>19</v>
      </c>
      <c r="D169" s="681">
        <v>19</v>
      </c>
      <c r="E169" s="680"/>
      <c r="F169" s="677"/>
      <c r="G169" s="677"/>
      <c r="H169" s="677"/>
      <c r="I169" s="678"/>
      <c r="J169" s="679"/>
      <c r="K169" s="680"/>
      <c r="L169" s="680"/>
      <c r="M169" s="677"/>
      <c r="N169" s="678"/>
      <c r="O169" s="677"/>
      <c r="P169" s="677"/>
      <c r="Q169" s="677"/>
      <c r="R169" s="677"/>
      <c r="S169" s="681">
        <v>300000</v>
      </c>
      <c r="T169" s="678"/>
      <c r="U169" s="678"/>
      <c r="V169" s="678"/>
    </row>
    <row r="170" spans="1:22" s="139" customFormat="1" ht="16.5" customHeight="1" x14ac:dyDescent="0.25">
      <c r="A170" s="144">
        <v>12</v>
      </c>
      <c r="B170" s="145" t="s">
        <v>530</v>
      </c>
      <c r="C170" s="681">
        <v>23</v>
      </c>
      <c r="D170" s="681">
        <v>9</v>
      </c>
      <c r="E170" s="680"/>
      <c r="F170" s="677"/>
      <c r="G170" s="677"/>
      <c r="H170" s="677"/>
      <c r="I170" s="678"/>
      <c r="J170" s="679"/>
      <c r="K170" s="680"/>
      <c r="L170" s="680"/>
      <c r="M170" s="677"/>
      <c r="N170" s="678"/>
      <c r="O170" s="677"/>
      <c r="P170" s="677"/>
      <c r="Q170" s="677"/>
      <c r="R170" s="677"/>
      <c r="S170" s="681">
        <v>700000</v>
      </c>
      <c r="T170" s="678"/>
      <c r="U170" s="678"/>
      <c r="V170" s="678"/>
    </row>
    <row r="171" spans="1:22" s="139" customFormat="1" ht="16.5" customHeight="1" x14ac:dyDescent="0.25">
      <c r="A171" s="144">
        <v>13</v>
      </c>
      <c r="B171" s="134" t="s">
        <v>538</v>
      </c>
      <c r="C171" s="708">
        <v>10</v>
      </c>
      <c r="D171" s="708">
        <v>10</v>
      </c>
      <c r="E171" s="680"/>
      <c r="F171" s="677"/>
      <c r="G171" s="677"/>
      <c r="H171" s="677"/>
      <c r="I171" s="678"/>
      <c r="J171" s="679"/>
      <c r="K171" s="680"/>
      <c r="L171" s="680"/>
      <c r="M171" s="677"/>
      <c r="N171" s="678"/>
      <c r="O171" s="677"/>
      <c r="P171" s="709"/>
      <c r="Q171" s="677"/>
      <c r="R171" s="677"/>
      <c r="S171" s="710">
        <v>200000</v>
      </c>
      <c r="T171" s="678"/>
      <c r="U171" s="678"/>
      <c r="V171" s="678"/>
    </row>
    <row r="172" spans="1:22" s="139" customFormat="1" ht="16.5" customHeight="1" x14ac:dyDescent="0.25">
      <c r="A172" s="144">
        <v>14</v>
      </c>
      <c r="B172" s="134" t="s">
        <v>543</v>
      </c>
      <c r="C172" s="708">
        <v>8</v>
      </c>
      <c r="D172" s="708">
        <v>8</v>
      </c>
      <c r="E172" s="680"/>
      <c r="F172" s="677"/>
      <c r="G172" s="677"/>
      <c r="H172" s="677"/>
      <c r="I172" s="678"/>
      <c r="J172" s="679"/>
      <c r="K172" s="680"/>
      <c r="L172" s="680"/>
      <c r="M172" s="677"/>
      <c r="N172" s="678"/>
      <c r="O172" s="677"/>
      <c r="P172" s="709"/>
      <c r="Q172" s="677"/>
      <c r="R172" s="677"/>
      <c r="S172" s="681">
        <v>250000</v>
      </c>
      <c r="T172" s="678"/>
      <c r="U172" s="678"/>
      <c r="V172" s="678"/>
    </row>
    <row r="173" spans="1:22" s="702" customFormat="1" ht="16.5" customHeight="1" x14ac:dyDescent="0.25">
      <c r="A173" s="327">
        <v>24</v>
      </c>
      <c r="B173" s="449" t="s">
        <v>2509</v>
      </c>
      <c r="C173" s="462">
        <f>SUM(C174:C184)</f>
        <v>135</v>
      </c>
      <c r="D173" s="462">
        <f>SUM(D174:D184)</f>
        <v>108</v>
      </c>
      <c r="E173" s="700"/>
      <c r="F173" s="700"/>
      <c r="G173" s="462">
        <f>SUM(G174:G184)</f>
        <v>38</v>
      </c>
      <c r="H173" s="462">
        <f>SUM(H174:H184)</f>
        <v>15</v>
      </c>
      <c r="I173" s="700"/>
      <c r="J173" s="711"/>
      <c r="K173" s="699"/>
      <c r="L173" s="699"/>
      <c r="M173" s="700"/>
      <c r="N173" s="700"/>
      <c r="O173" s="700"/>
      <c r="P173" s="701"/>
      <c r="Q173" s="615">
        <f>C173+E173+G173+M173+I173+O173</f>
        <v>173</v>
      </c>
      <c r="R173" s="615">
        <f>D173+F173+H173+N173+J173+P173</f>
        <v>123</v>
      </c>
      <c r="S173" s="462">
        <f>SUM(S174:S184)</f>
        <v>17926718</v>
      </c>
      <c r="T173" s="712">
        <f>S173</f>
        <v>17926718</v>
      </c>
      <c r="U173" s="712">
        <f>Q173</f>
        <v>173</v>
      </c>
      <c r="V173" s="712">
        <f>R173</f>
        <v>123</v>
      </c>
    </row>
    <row r="174" spans="1:22" s="702" customFormat="1" ht="16.5" customHeight="1" x14ac:dyDescent="0.25">
      <c r="A174" s="172">
        <v>1</v>
      </c>
      <c r="B174" s="26" t="s">
        <v>3209</v>
      </c>
      <c r="C174" s="238">
        <v>30</v>
      </c>
      <c r="D174" s="238">
        <v>22</v>
      </c>
      <c r="E174" s="339"/>
      <c r="F174" s="620"/>
      <c r="G174" s="620"/>
      <c r="H174" s="620"/>
      <c r="I174" s="620"/>
      <c r="J174" s="621"/>
      <c r="K174" s="699"/>
      <c r="L174" s="699"/>
      <c r="M174" s="620"/>
      <c r="N174" s="620"/>
      <c r="O174" s="620"/>
      <c r="P174" s="624"/>
      <c r="Q174" s="620"/>
      <c r="R174" s="620"/>
      <c r="S174" s="238">
        <v>729718</v>
      </c>
      <c r="T174" s="696"/>
      <c r="U174" s="696"/>
      <c r="V174" s="696"/>
    </row>
    <row r="175" spans="1:22" s="702" customFormat="1" ht="16.5" customHeight="1" x14ac:dyDescent="0.25">
      <c r="A175" s="172">
        <v>2</v>
      </c>
      <c r="B175" s="31" t="s">
        <v>3210</v>
      </c>
      <c r="C175" s="619">
        <v>35</v>
      </c>
      <c r="D175" s="42">
        <v>14</v>
      </c>
      <c r="E175" s="339"/>
      <c r="F175" s="620"/>
      <c r="G175" s="620"/>
      <c r="H175" s="620"/>
      <c r="I175" s="620"/>
      <c r="J175" s="621"/>
      <c r="K175" s="699"/>
      <c r="L175" s="699"/>
      <c r="M175" s="620"/>
      <c r="N175" s="620"/>
      <c r="O175" s="620"/>
      <c r="P175" s="624"/>
      <c r="Q175" s="620"/>
      <c r="R175" s="620"/>
      <c r="S175" s="238">
        <v>242000</v>
      </c>
      <c r="T175" s="696"/>
      <c r="U175" s="696"/>
      <c r="V175" s="696"/>
    </row>
    <row r="176" spans="1:22" s="702" customFormat="1" ht="16.5" customHeight="1" x14ac:dyDescent="0.25">
      <c r="A176" s="172">
        <v>3</v>
      </c>
      <c r="B176" s="26" t="s">
        <v>410</v>
      </c>
      <c r="C176" s="238">
        <v>9</v>
      </c>
      <c r="D176" s="238">
        <v>9</v>
      </c>
      <c r="E176" s="339"/>
      <c r="F176" s="620"/>
      <c r="G176" s="620"/>
      <c r="H176" s="620"/>
      <c r="I176" s="620"/>
      <c r="J176" s="621"/>
      <c r="K176" s="699"/>
      <c r="L176" s="699"/>
      <c r="M176" s="620"/>
      <c r="N176" s="620"/>
      <c r="O176" s="620"/>
      <c r="P176" s="624"/>
      <c r="Q176" s="620"/>
      <c r="R176" s="620"/>
      <c r="S176" s="238">
        <v>120000</v>
      </c>
      <c r="T176" s="696"/>
      <c r="U176" s="696"/>
      <c r="V176" s="696"/>
    </row>
    <row r="177" spans="1:22" s="702" customFormat="1" ht="16.5" customHeight="1" x14ac:dyDescent="0.25">
      <c r="A177" s="172">
        <v>4</v>
      </c>
      <c r="B177" s="45" t="s">
        <v>3211</v>
      </c>
      <c r="C177" s="238">
        <v>5</v>
      </c>
      <c r="D177" s="238">
        <v>5</v>
      </c>
      <c r="E177" s="620"/>
      <c r="F177" s="620"/>
      <c r="G177" s="620"/>
      <c r="H177" s="620"/>
      <c r="I177" s="696"/>
      <c r="J177" s="621"/>
      <c r="K177" s="699"/>
      <c r="L177" s="699"/>
      <c r="M177" s="620"/>
      <c r="N177" s="339"/>
      <c r="O177" s="620"/>
      <c r="P177" s="624"/>
      <c r="Q177" s="620"/>
      <c r="R177" s="620"/>
      <c r="S177" s="625">
        <v>500000</v>
      </c>
      <c r="T177" s="696"/>
      <c r="U177" s="696"/>
      <c r="V177" s="696"/>
    </row>
    <row r="178" spans="1:22" ht="30" customHeight="1" x14ac:dyDescent="0.25">
      <c r="A178" s="172">
        <v>5</v>
      </c>
      <c r="B178" s="45" t="s">
        <v>512</v>
      </c>
      <c r="C178" s="238">
        <v>5</v>
      </c>
      <c r="D178" s="238">
        <v>7</v>
      </c>
      <c r="E178" s="620"/>
      <c r="F178" s="620"/>
      <c r="G178" s="620"/>
      <c r="H178" s="620"/>
      <c r="I178" s="696"/>
      <c r="J178" s="621"/>
      <c r="K178" s="339"/>
      <c r="L178" s="339"/>
      <c r="M178" s="620"/>
      <c r="N178" s="339"/>
      <c r="O178" s="620"/>
      <c r="P178" s="624"/>
      <c r="Q178" s="620"/>
      <c r="R178" s="620"/>
      <c r="S178" s="238">
        <v>1200000</v>
      </c>
      <c r="T178" s="618"/>
      <c r="U178" s="618"/>
      <c r="V178" s="618"/>
    </row>
    <row r="179" spans="1:22" s="702" customFormat="1" ht="16.5" customHeight="1" x14ac:dyDescent="0.25">
      <c r="A179" s="172">
        <v>6</v>
      </c>
      <c r="B179" s="31" t="s">
        <v>445</v>
      </c>
      <c r="C179" s="619">
        <v>16</v>
      </c>
      <c r="D179" s="42">
        <v>16</v>
      </c>
      <c r="E179" s="696"/>
      <c r="F179" s="620"/>
      <c r="G179" s="620"/>
      <c r="H179" s="620"/>
      <c r="I179" s="620"/>
      <c r="J179" s="621"/>
      <c r="K179" s="699"/>
      <c r="L179" s="699"/>
      <c r="M179" s="696"/>
      <c r="N179" s="696"/>
      <c r="O179" s="620"/>
      <c r="P179" s="624"/>
      <c r="Q179" s="620"/>
      <c r="R179" s="620"/>
      <c r="S179" s="238">
        <v>285000</v>
      </c>
      <c r="T179" s="696"/>
      <c r="U179" s="696"/>
      <c r="V179" s="696"/>
    </row>
    <row r="180" spans="1:22" s="702" customFormat="1" ht="16.5" customHeight="1" x14ac:dyDescent="0.25">
      <c r="A180" s="172">
        <v>7</v>
      </c>
      <c r="B180" s="36" t="s">
        <v>474</v>
      </c>
      <c r="C180" s="238">
        <v>10</v>
      </c>
      <c r="D180" s="238">
        <v>10</v>
      </c>
      <c r="E180" s="620"/>
      <c r="F180" s="620"/>
      <c r="G180" s="620"/>
      <c r="H180" s="620"/>
      <c r="I180" s="696"/>
      <c r="J180" s="621"/>
      <c r="K180" s="699"/>
      <c r="L180" s="699"/>
      <c r="M180" s="620"/>
      <c r="N180" s="339"/>
      <c r="O180" s="620"/>
      <c r="P180" s="624"/>
      <c r="Q180" s="620"/>
      <c r="R180" s="620"/>
      <c r="S180" s="238">
        <v>130000</v>
      </c>
      <c r="T180" s="696"/>
      <c r="U180" s="696"/>
      <c r="V180" s="696"/>
    </row>
    <row r="181" spans="1:22" s="702" customFormat="1" ht="16.5" customHeight="1" x14ac:dyDescent="0.25">
      <c r="A181" s="172">
        <v>8</v>
      </c>
      <c r="B181" s="20" t="s">
        <v>487</v>
      </c>
      <c r="C181" s="238">
        <v>20</v>
      </c>
      <c r="D181" s="238">
        <v>16</v>
      </c>
      <c r="E181" s="620"/>
      <c r="F181" s="620"/>
      <c r="G181" s="620"/>
      <c r="H181" s="620"/>
      <c r="I181" s="696"/>
      <c r="J181" s="621"/>
      <c r="K181" s="699"/>
      <c r="L181" s="699"/>
      <c r="M181" s="620"/>
      <c r="N181" s="339"/>
      <c r="O181" s="620"/>
      <c r="P181" s="624"/>
      <c r="Q181" s="620"/>
      <c r="R181" s="620"/>
      <c r="S181" s="238">
        <v>220000</v>
      </c>
      <c r="T181" s="696"/>
      <c r="U181" s="696"/>
      <c r="V181" s="696"/>
    </row>
    <row r="182" spans="1:22" s="702" customFormat="1" ht="16.5" customHeight="1" x14ac:dyDescent="0.25">
      <c r="A182" s="172">
        <v>9</v>
      </c>
      <c r="B182" s="99" t="s">
        <v>3212</v>
      </c>
      <c r="C182" s="238">
        <v>5</v>
      </c>
      <c r="D182" s="238">
        <v>9</v>
      </c>
      <c r="E182" s="620"/>
      <c r="F182" s="620"/>
      <c r="G182" s="620"/>
      <c r="H182" s="620"/>
      <c r="I182" s="696"/>
      <c r="J182" s="621"/>
      <c r="K182" s="699"/>
      <c r="L182" s="699"/>
      <c r="M182" s="620"/>
      <c r="N182" s="339"/>
      <c r="O182" s="620"/>
      <c r="P182" s="624"/>
      <c r="Q182" s="620"/>
      <c r="R182" s="620"/>
      <c r="S182" s="625">
        <v>8000000</v>
      </c>
      <c r="T182" s="696"/>
      <c r="U182" s="696"/>
      <c r="V182" s="696"/>
    </row>
    <row r="183" spans="1:22" s="702" customFormat="1" ht="16.5" customHeight="1" x14ac:dyDescent="0.25">
      <c r="A183" s="144">
        <v>10</v>
      </c>
      <c r="B183" s="37" t="s">
        <v>1605</v>
      </c>
      <c r="C183" s="339"/>
      <c r="D183" s="339"/>
      <c r="E183" s="339"/>
      <c r="F183" s="339"/>
      <c r="G183" s="339">
        <v>8</v>
      </c>
      <c r="H183" s="339">
        <v>8</v>
      </c>
      <c r="I183" s="339"/>
      <c r="J183" s="634"/>
      <c r="K183" s="699"/>
      <c r="L183" s="699"/>
      <c r="M183" s="339"/>
      <c r="N183" s="339"/>
      <c r="O183" s="339"/>
      <c r="P183" s="627"/>
      <c r="Q183" s="339"/>
      <c r="R183" s="339"/>
      <c r="S183" s="238">
        <v>3000000</v>
      </c>
      <c r="T183" s="696"/>
      <c r="U183" s="696"/>
      <c r="V183" s="696"/>
    </row>
    <row r="184" spans="1:22" ht="16.5" customHeight="1" x14ac:dyDescent="0.25">
      <c r="A184" s="144">
        <v>11</v>
      </c>
      <c r="B184" s="37" t="s">
        <v>1610</v>
      </c>
      <c r="C184" s="339"/>
      <c r="D184" s="339"/>
      <c r="E184" s="339"/>
      <c r="F184" s="339"/>
      <c r="G184" s="339">
        <v>30</v>
      </c>
      <c r="H184" s="339">
        <v>7</v>
      </c>
      <c r="I184" s="339"/>
      <c r="J184" s="634"/>
      <c r="K184" s="339"/>
      <c r="L184" s="339"/>
      <c r="M184" s="339"/>
      <c r="N184" s="339"/>
      <c r="O184" s="339"/>
      <c r="P184" s="627"/>
      <c r="Q184" s="339"/>
      <c r="R184" s="339"/>
      <c r="S184" s="238">
        <v>3500000</v>
      </c>
      <c r="T184" s="339"/>
      <c r="U184" s="339"/>
      <c r="V184" s="339"/>
    </row>
    <row r="185" spans="1:22" ht="16.5" customHeight="1" x14ac:dyDescent="0.25">
      <c r="A185" s="327">
        <v>25</v>
      </c>
      <c r="B185" s="449" t="s">
        <v>2519</v>
      </c>
      <c r="C185" s="462">
        <f>SUM(C186:C190)</f>
        <v>73</v>
      </c>
      <c r="D185" s="462">
        <f>SUM(D186:D190)</f>
        <v>41</v>
      </c>
      <c r="E185" s="699"/>
      <c r="F185" s="699"/>
      <c r="G185" s="462">
        <f>SUM(G186:G191)</f>
        <v>5</v>
      </c>
      <c r="H185" s="462">
        <f>SUM(H186:H191)</f>
        <v>5</v>
      </c>
      <c r="I185" s="699"/>
      <c r="J185" s="713"/>
      <c r="K185" s="339"/>
      <c r="L185" s="339"/>
      <c r="M185" s="462">
        <f>SUM(M186:M190)</f>
        <v>7</v>
      </c>
      <c r="N185" s="462">
        <f>SUM(N186:N190)</f>
        <v>7</v>
      </c>
      <c r="O185" s="699"/>
      <c r="P185" s="714"/>
      <c r="Q185" s="615">
        <f>C185+E185+G185+M185+I185+O185</f>
        <v>85</v>
      </c>
      <c r="R185" s="615">
        <f>D185+F185+H185+N185+J185+P185</f>
        <v>53</v>
      </c>
      <c r="S185" s="462">
        <f>SUM(S186:S191)</f>
        <v>7159000</v>
      </c>
      <c r="T185" s="674">
        <f>S185+619000</f>
        <v>7778000</v>
      </c>
      <c r="U185" s="674">
        <f>Q185</f>
        <v>85</v>
      </c>
      <c r="V185" s="674">
        <f>R185+18</f>
        <v>71</v>
      </c>
    </row>
    <row r="186" spans="1:22" ht="16.5" customHeight="1" x14ac:dyDescent="0.25">
      <c r="A186" s="172">
        <v>1</v>
      </c>
      <c r="B186" s="26" t="s">
        <v>430</v>
      </c>
      <c r="C186" s="238">
        <v>20</v>
      </c>
      <c r="D186" s="238">
        <v>8</v>
      </c>
      <c r="E186" s="339"/>
      <c r="F186" s="620"/>
      <c r="G186" s="620"/>
      <c r="H186" s="620"/>
      <c r="I186" s="620"/>
      <c r="J186" s="621"/>
      <c r="K186" s="339"/>
      <c r="L186" s="339"/>
      <c r="M186" s="620"/>
      <c r="N186" s="620"/>
      <c r="O186" s="620"/>
      <c r="P186" s="624"/>
      <c r="Q186" s="620"/>
      <c r="R186" s="620"/>
      <c r="S186" s="238">
        <v>500000</v>
      </c>
      <c r="T186" s="339"/>
      <c r="U186" s="339"/>
      <c r="V186" s="339"/>
    </row>
    <row r="187" spans="1:22" ht="16.5" customHeight="1" x14ac:dyDescent="0.25">
      <c r="A187" s="172">
        <v>2</v>
      </c>
      <c r="B187" s="36" t="s">
        <v>469</v>
      </c>
      <c r="C187" s="238">
        <v>8</v>
      </c>
      <c r="D187" s="238">
        <v>8</v>
      </c>
      <c r="E187" s="620"/>
      <c r="F187" s="620"/>
      <c r="G187" s="620"/>
      <c r="H187" s="620"/>
      <c r="I187" s="696"/>
      <c r="J187" s="621"/>
      <c r="K187" s="339"/>
      <c r="L187" s="339"/>
      <c r="M187" s="620"/>
      <c r="N187" s="339"/>
      <c r="O187" s="620"/>
      <c r="P187" s="624"/>
      <c r="Q187" s="620"/>
      <c r="R187" s="620"/>
      <c r="S187" s="238">
        <v>200000</v>
      </c>
      <c r="T187" s="339"/>
      <c r="U187" s="339"/>
      <c r="V187" s="339"/>
    </row>
    <row r="188" spans="1:22" ht="16.5" customHeight="1" x14ac:dyDescent="0.25">
      <c r="A188" s="172">
        <v>3</v>
      </c>
      <c r="B188" s="29" t="s">
        <v>3213</v>
      </c>
      <c r="C188" s="622">
        <v>29</v>
      </c>
      <c r="D188" s="623">
        <v>9</v>
      </c>
      <c r="E188" s="623"/>
      <c r="F188" s="620"/>
      <c r="G188" s="620"/>
      <c r="H188" s="620"/>
      <c r="I188" s="620"/>
      <c r="J188" s="621"/>
      <c r="K188" s="339"/>
      <c r="L188" s="339"/>
      <c r="M188" s="620"/>
      <c r="N188" s="620"/>
      <c r="O188" s="620"/>
      <c r="P188" s="624"/>
      <c r="Q188" s="620"/>
      <c r="R188" s="620"/>
      <c r="S188" s="625">
        <v>9000</v>
      </c>
      <c r="T188" s="339"/>
      <c r="U188" s="339"/>
      <c r="V188" s="339"/>
    </row>
    <row r="189" spans="1:22" ht="16.5" customHeight="1" x14ac:dyDescent="0.25">
      <c r="A189" s="172">
        <v>4</v>
      </c>
      <c r="B189" s="179" t="s">
        <v>1847</v>
      </c>
      <c r="C189" s="619"/>
      <c r="D189" s="620"/>
      <c r="E189" s="620"/>
      <c r="F189" s="620"/>
      <c r="G189" s="620"/>
      <c r="H189" s="620"/>
      <c r="I189" s="620"/>
      <c r="J189" s="621"/>
      <c r="K189" s="339"/>
      <c r="L189" s="339"/>
      <c r="M189" s="620">
        <v>7</v>
      </c>
      <c r="N189" s="620">
        <v>7</v>
      </c>
      <c r="O189" s="620"/>
      <c r="P189" s="624"/>
      <c r="Q189" s="620"/>
      <c r="R189" s="620"/>
      <c r="S189" s="625">
        <v>3000000</v>
      </c>
      <c r="T189" s="339"/>
      <c r="U189" s="339"/>
      <c r="V189" s="339"/>
    </row>
    <row r="190" spans="1:22" ht="16.5" customHeight="1" x14ac:dyDescent="0.25">
      <c r="A190" s="172">
        <v>5</v>
      </c>
      <c r="B190" s="20" t="s">
        <v>3214</v>
      </c>
      <c r="C190" s="238">
        <v>16</v>
      </c>
      <c r="D190" s="238">
        <v>16</v>
      </c>
      <c r="E190" s="620"/>
      <c r="F190" s="620"/>
      <c r="G190" s="620"/>
      <c r="H190" s="620"/>
      <c r="I190" s="696"/>
      <c r="J190" s="621"/>
      <c r="K190" s="339"/>
      <c r="L190" s="339"/>
      <c r="M190" s="620"/>
      <c r="N190" s="339"/>
      <c r="O190" s="620"/>
      <c r="P190" s="624"/>
      <c r="Q190" s="620"/>
      <c r="R190" s="620"/>
      <c r="S190" s="625">
        <v>3050000</v>
      </c>
      <c r="T190" s="339"/>
      <c r="U190" s="339"/>
      <c r="V190" s="339"/>
    </row>
    <row r="191" spans="1:22" s="58" customFormat="1" ht="16.5" customHeight="1" x14ac:dyDescent="0.25">
      <c r="A191" s="18">
        <v>6</v>
      </c>
      <c r="B191" s="45" t="s">
        <v>1614</v>
      </c>
      <c r="C191" s="238"/>
      <c r="D191" s="238"/>
      <c r="E191" s="339"/>
      <c r="F191" s="620"/>
      <c r="G191" s="620">
        <v>5</v>
      </c>
      <c r="H191" s="620">
        <v>5</v>
      </c>
      <c r="I191" s="620"/>
      <c r="J191" s="621"/>
      <c r="K191" s="658"/>
      <c r="L191" s="658"/>
      <c r="M191" s="620"/>
      <c r="N191" s="620"/>
      <c r="O191" s="620"/>
      <c r="P191" s="624"/>
      <c r="Q191" s="620"/>
      <c r="R191" s="620"/>
      <c r="S191" s="715">
        <v>400000</v>
      </c>
      <c r="T191" s="339"/>
      <c r="U191" s="339"/>
      <c r="V191" s="339"/>
    </row>
    <row r="192" spans="1:22" ht="16.5" customHeight="1" x14ac:dyDescent="0.25">
      <c r="A192" s="327">
        <v>26</v>
      </c>
      <c r="B192" s="449" t="s">
        <v>2531</v>
      </c>
      <c r="C192" s="462">
        <f>SUM(C193:C200)</f>
        <v>148</v>
      </c>
      <c r="D192" s="462">
        <f>SUM(D193:D200)</f>
        <v>91</v>
      </c>
      <c r="E192" s="699"/>
      <c r="F192" s="699"/>
      <c r="G192" s="462">
        <f>SUM(G193:G200)</f>
        <v>16</v>
      </c>
      <c r="H192" s="462">
        <f>SUM(H193:H200)</f>
        <v>10</v>
      </c>
      <c r="I192" s="462">
        <f>SUM(I193:I200)</f>
        <v>18</v>
      </c>
      <c r="J192" s="672">
        <f>SUM(J193:J200)</f>
        <v>8</v>
      </c>
      <c r="K192" s="339"/>
      <c r="L192" s="339"/>
      <c r="M192" s="462">
        <f>SUM(M193:M201)</f>
        <v>6</v>
      </c>
      <c r="N192" s="462">
        <f>SUM(N193:N201)</f>
        <v>7</v>
      </c>
      <c r="O192" s="699"/>
      <c r="P192" s="714"/>
      <c r="Q192" s="615">
        <f>C192+E192+G192+M192+I192+O192</f>
        <v>188</v>
      </c>
      <c r="R192" s="615">
        <f>D192+F192+H192+N192+J192+P192</f>
        <v>116</v>
      </c>
      <c r="S192" s="462">
        <f>SUM(S193:S201)</f>
        <v>6057718</v>
      </c>
      <c r="T192" s="674">
        <f>S192</f>
        <v>6057718</v>
      </c>
      <c r="U192" s="674">
        <f>Q192</f>
        <v>188</v>
      </c>
      <c r="V192" s="674">
        <f>R192</f>
        <v>116</v>
      </c>
    </row>
    <row r="193" spans="1:22" ht="16.5" customHeight="1" x14ac:dyDescent="0.25">
      <c r="A193" s="172">
        <v>1</v>
      </c>
      <c r="B193" s="26" t="s">
        <v>372</v>
      </c>
      <c r="C193" s="238">
        <v>30</v>
      </c>
      <c r="D193" s="238">
        <v>12</v>
      </c>
      <c r="E193" s="339"/>
      <c r="F193" s="620"/>
      <c r="G193" s="620"/>
      <c r="H193" s="620"/>
      <c r="I193" s="620"/>
      <c r="J193" s="621"/>
      <c r="K193" s="339"/>
      <c r="L193" s="339"/>
      <c r="M193" s="620"/>
      <c r="N193" s="620"/>
      <c r="O193" s="620"/>
      <c r="P193" s="624"/>
      <c r="Q193" s="620"/>
      <c r="R193" s="620"/>
      <c r="S193" s="238">
        <v>72000</v>
      </c>
      <c r="T193" s="618"/>
      <c r="U193" s="618"/>
      <c r="V193" s="618"/>
    </row>
    <row r="194" spans="1:22" s="702" customFormat="1" ht="16.5" customHeight="1" x14ac:dyDescent="0.25">
      <c r="A194" s="172">
        <v>2</v>
      </c>
      <c r="B194" s="36" t="s">
        <v>464</v>
      </c>
      <c r="C194" s="42">
        <v>22</v>
      </c>
      <c r="D194" s="42">
        <v>22</v>
      </c>
      <c r="E194" s="42"/>
      <c r="F194" s="42"/>
      <c r="G194" s="42"/>
      <c r="H194" s="42"/>
      <c r="I194" s="42"/>
      <c r="J194" s="716"/>
      <c r="K194" s="699"/>
      <c r="L194" s="699"/>
      <c r="M194" s="42"/>
      <c r="N194" s="42"/>
      <c r="O194" s="42"/>
      <c r="P194" s="717"/>
      <c r="Q194" s="42"/>
      <c r="R194" s="42"/>
      <c r="S194" s="238">
        <v>220000</v>
      </c>
      <c r="T194" s="696"/>
      <c r="U194" s="696"/>
      <c r="V194" s="696"/>
    </row>
    <row r="195" spans="1:22" s="702" customFormat="1" ht="16.5" customHeight="1" x14ac:dyDescent="0.25">
      <c r="A195" s="172">
        <v>3</v>
      </c>
      <c r="B195" s="36" t="s">
        <v>1587</v>
      </c>
      <c r="C195" s="339"/>
      <c r="D195" s="339"/>
      <c r="E195" s="339"/>
      <c r="F195" s="339"/>
      <c r="G195" s="339">
        <v>16</v>
      </c>
      <c r="H195" s="339">
        <v>10</v>
      </c>
      <c r="I195" s="339"/>
      <c r="J195" s="634"/>
      <c r="K195" s="699"/>
      <c r="L195" s="699"/>
      <c r="M195" s="339"/>
      <c r="N195" s="339"/>
      <c r="O195" s="339"/>
      <c r="P195" s="627"/>
      <c r="Q195" s="339"/>
      <c r="R195" s="339"/>
      <c r="S195" s="625">
        <v>50000</v>
      </c>
      <c r="T195" s="696"/>
      <c r="U195" s="696"/>
      <c r="V195" s="696"/>
    </row>
    <row r="196" spans="1:22" s="702" customFormat="1" ht="30" customHeight="1" x14ac:dyDescent="0.25">
      <c r="A196" s="172">
        <v>4</v>
      </c>
      <c r="B196" s="36" t="s">
        <v>478</v>
      </c>
      <c r="C196" s="238">
        <v>10</v>
      </c>
      <c r="D196" s="238">
        <v>7</v>
      </c>
      <c r="E196" s="620"/>
      <c r="F196" s="620"/>
      <c r="G196" s="620"/>
      <c r="H196" s="620"/>
      <c r="I196" s="696"/>
      <c r="J196" s="621"/>
      <c r="K196" s="699"/>
      <c r="L196" s="699"/>
      <c r="M196" s="620"/>
      <c r="N196" s="339"/>
      <c r="O196" s="620"/>
      <c r="P196" s="624"/>
      <c r="Q196" s="620"/>
      <c r="R196" s="620"/>
      <c r="S196" s="238">
        <v>1200000</v>
      </c>
      <c r="T196" s="696"/>
      <c r="U196" s="696"/>
      <c r="V196" s="696"/>
    </row>
    <row r="197" spans="1:22" ht="16.5" customHeight="1" x14ac:dyDescent="0.25">
      <c r="A197" s="172">
        <v>5</v>
      </c>
      <c r="B197" s="29" t="s">
        <v>3215</v>
      </c>
      <c r="C197" s="619"/>
      <c r="D197" s="620"/>
      <c r="E197" s="620"/>
      <c r="F197" s="620"/>
      <c r="G197" s="626"/>
      <c r="H197" s="620"/>
      <c r="I197" s="620">
        <v>18</v>
      </c>
      <c r="J197" s="621">
        <v>8</v>
      </c>
      <c r="K197" s="339"/>
      <c r="L197" s="339"/>
      <c r="M197" s="620"/>
      <c r="N197" s="620"/>
      <c r="O197" s="620"/>
      <c r="P197" s="624"/>
      <c r="Q197" s="620"/>
      <c r="R197" s="620"/>
      <c r="S197" s="625">
        <v>1500000</v>
      </c>
      <c r="T197" s="339"/>
      <c r="U197" s="339"/>
      <c r="V197" s="339"/>
    </row>
    <row r="198" spans="1:22" ht="16.5" customHeight="1" x14ac:dyDescent="0.25">
      <c r="A198" s="172">
        <v>6</v>
      </c>
      <c r="B198" s="26" t="s">
        <v>3216</v>
      </c>
      <c r="C198" s="238">
        <v>20</v>
      </c>
      <c r="D198" s="238">
        <v>20</v>
      </c>
      <c r="E198" s="339"/>
      <c r="F198" s="620"/>
      <c r="G198" s="620"/>
      <c r="H198" s="620"/>
      <c r="I198" s="620"/>
      <c r="J198" s="621"/>
      <c r="K198" s="339"/>
      <c r="L198" s="339"/>
      <c r="M198" s="620"/>
      <c r="N198" s="620"/>
      <c r="O198" s="620"/>
      <c r="P198" s="624"/>
      <c r="Q198" s="620"/>
      <c r="R198" s="620"/>
      <c r="S198" s="238">
        <v>500000</v>
      </c>
      <c r="T198" s="339"/>
      <c r="U198" s="339"/>
      <c r="V198" s="339"/>
    </row>
    <row r="199" spans="1:22" ht="16.5" customHeight="1" x14ac:dyDescent="0.25">
      <c r="A199" s="214">
        <v>7</v>
      </c>
      <c r="B199" s="26" t="s">
        <v>420</v>
      </c>
      <c r="C199" s="238">
        <v>21</v>
      </c>
      <c r="D199" s="238">
        <v>21</v>
      </c>
      <c r="E199" s="339"/>
      <c r="F199" s="620"/>
      <c r="G199" s="620"/>
      <c r="H199" s="620"/>
      <c r="I199" s="620"/>
      <c r="J199" s="621"/>
      <c r="K199" s="339"/>
      <c r="L199" s="339"/>
      <c r="M199" s="620"/>
      <c r="N199" s="620"/>
      <c r="O199" s="620"/>
      <c r="P199" s="624"/>
      <c r="Q199" s="620"/>
      <c r="R199" s="620"/>
      <c r="S199" s="238">
        <v>515718</v>
      </c>
      <c r="T199" s="339"/>
      <c r="U199" s="339"/>
      <c r="V199" s="339"/>
    </row>
    <row r="200" spans="1:22" ht="16.5" customHeight="1" x14ac:dyDescent="0.25">
      <c r="A200" s="214">
        <v>8</v>
      </c>
      <c r="B200" s="37" t="s">
        <v>502</v>
      </c>
      <c r="C200" s="238">
        <v>45</v>
      </c>
      <c r="D200" s="238">
        <v>9</v>
      </c>
      <c r="E200" s="620"/>
      <c r="F200" s="620"/>
      <c r="G200" s="620"/>
      <c r="H200" s="620"/>
      <c r="I200" s="696"/>
      <c r="J200" s="621"/>
      <c r="K200" s="339"/>
      <c r="L200" s="339"/>
      <c r="M200" s="620"/>
      <c r="N200" s="339"/>
      <c r="O200" s="620"/>
      <c r="P200" s="624"/>
      <c r="Q200" s="620"/>
      <c r="R200" s="620"/>
      <c r="S200" s="238">
        <v>100000</v>
      </c>
      <c r="T200" s="339"/>
      <c r="U200" s="339"/>
      <c r="V200" s="339"/>
    </row>
    <row r="201" spans="1:22" ht="16.5" customHeight="1" x14ac:dyDescent="0.25">
      <c r="A201" s="214">
        <v>9</v>
      </c>
      <c r="B201" s="45" t="s">
        <v>1852</v>
      </c>
      <c r="C201" s="238"/>
      <c r="D201" s="238"/>
      <c r="E201" s="620"/>
      <c r="F201" s="620"/>
      <c r="G201" s="620"/>
      <c r="H201" s="620"/>
      <c r="I201" s="696"/>
      <c r="J201" s="621"/>
      <c r="K201" s="645"/>
      <c r="L201" s="645"/>
      <c r="M201" s="620">
        <v>6</v>
      </c>
      <c r="N201" s="339">
        <v>7</v>
      </c>
      <c r="O201" s="620"/>
      <c r="P201" s="620"/>
      <c r="Q201" s="620"/>
      <c r="R201" s="620"/>
      <c r="S201" s="238">
        <v>1900000</v>
      </c>
      <c r="T201" s="339"/>
      <c r="U201" s="339"/>
      <c r="V201" s="339"/>
    </row>
    <row r="202" spans="1:22" s="702" customFormat="1" ht="16.5" customHeight="1" x14ac:dyDescent="0.2">
      <c r="A202" s="327">
        <v>27</v>
      </c>
      <c r="B202" s="449" t="s">
        <v>2536</v>
      </c>
      <c r="C202" s="462">
        <f>SUM(C203:C211)</f>
        <v>160</v>
      </c>
      <c r="D202" s="462">
        <f>SUM(D203:D211)</f>
        <v>95</v>
      </c>
      <c r="E202" s="462">
        <f>SUM(E203:E211)</f>
        <v>24</v>
      </c>
      <c r="F202" s="462">
        <f>SUM(F203:F211)</f>
        <v>24</v>
      </c>
      <c r="G202" s="462"/>
      <c r="H202" s="462"/>
      <c r="I202" s="462"/>
      <c r="J202" s="672"/>
      <c r="K202" s="699"/>
      <c r="L202" s="699"/>
      <c r="M202" s="462">
        <f>SUM(M203:M211)</f>
        <v>10</v>
      </c>
      <c r="N202" s="462">
        <f>SUM(N203:N211)</f>
        <v>7</v>
      </c>
      <c r="O202" s="462"/>
      <c r="P202" s="673"/>
      <c r="Q202" s="615">
        <f>C202+E202+G202+M202+I202+O202</f>
        <v>194</v>
      </c>
      <c r="R202" s="615">
        <f>D202+F202+H202+N202+J202+P202</f>
        <v>126</v>
      </c>
      <c r="S202" s="462">
        <f>SUM(S203:S211)</f>
        <v>17480000</v>
      </c>
      <c r="T202" s="674">
        <f>S202+3531300</f>
        <v>21011300</v>
      </c>
      <c r="U202" s="674">
        <f>Q202</f>
        <v>194</v>
      </c>
      <c r="V202" s="674">
        <f>R202+37</f>
        <v>163</v>
      </c>
    </row>
    <row r="203" spans="1:22" s="702" customFormat="1" ht="18" customHeight="1" x14ac:dyDescent="0.25">
      <c r="A203" s="172">
        <v>1</v>
      </c>
      <c r="B203" s="29" t="s">
        <v>3217</v>
      </c>
      <c r="C203" s="339"/>
      <c r="D203" s="339"/>
      <c r="E203" s="622">
        <v>24</v>
      </c>
      <c r="F203" s="623">
        <v>24</v>
      </c>
      <c r="G203" s="620"/>
      <c r="H203" s="620"/>
      <c r="I203" s="620"/>
      <c r="J203" s="621"/>
      <c r="K203" s="699"/>
      <c r="L203" s="699"/>
      <c r="M203" s="620"/>
      <c r="N203" s="620"/>
      <c r="O203" s="620"/>
      <c r="P203" s="624"/>
      <c r="Q203" s="620"/>
      <c r="R203" s="620"/>
      <c r="S203" s="625">
        <v>50000</v>
      </c>
      <c r="T203" s="696"/>
      <c r="U203" s="696"/>
      <c r="V203" s="696"/>
    </row>
    <row r="204" spans="1:22" s="32" customFormat="1" ht="16.5" customHeight="1" x14ac:dyDescent="0.25">
      <c r="A204" s="172">
        <v>2</v>
      </c>
      <c r="B204" s="37" t="s">
        <v>651</v>
      </c>
      <c r="C204" s="238">
        <v>20</v>
      </c>
      <c r="D204" s="238">
        <v>10</v>
      </c>
      <c r="E204" s="42"/>
      <c r="F204" s="620"/>
      <c r="G204" s="620"/>
      <c r="H204" s="620"/>
      <c r="I204" s="620"/>
      <c r="J204" s="621"/>
      <c r="K204" s="645"/>
      <c r="L204" s="645"/>
      <c r="M204" s="620"/>
      <c r="N204" s="620"/>
      <c r="O204" s="622"/>
      <c r="P204" s="624"/>
      <c r="Q204" s="620"/>
      <c r="R204" s="620"/>
      <c r="S204" s="238">
        <v>5000000</v>
      </c>
      <c r="T204" s="339"/>
      <c r="U204" s="339"/>
      <c r="V204" s="339"/>
    </row>
    <row r="205" spans="1:22" s="702" customFormat="1" ht="16.5" customHeight="1" x14ac:dyDescent="0.25">
      <c r="A205" s="172">
        <v>3</v>
      </c>
      <c r="B205" s="3" t="s">
        <v>2538</v>
      </c>
      <c r="C205" s="238">
        <v>4</v>
      </c>
      <c r="D205" s="42">
        <v>7</v>
      </c>
      <c r="E205" s="42"/>
      <c r="F205" s="620"/>
      <c r="G205" s="620"/>
      <c r="H205" s="620"/>
      <c r="I205" s="620"/>
      <c r="J205" s="621"/>
      <c r="K205" s="699"/>
      <c r="L205" s="699"/>
      <c r="M205" s="620"/>
      <c r="N205" s="620"/>
      <c r="O205" s="622"/>
      <c r="P205" s="624"/>
      <c r="Q205" s="620"/>
      <c r="R205" s="620"/>
      <c r="S205" s="625">
        <v>2000000</v>
      </c>
      <c r="T205" s="696"/>
      <c r="U205" s="696"/>
      <c r="V205" s="696"/>
    </row>
    <row r="206" spans="1:22" s="702" customFormat="1" ht="16.5" customHeight="1" x14ac:dyDescent="0.25">
      <c r="A206" s="172">
        <v>4</v>
      </c>
      <c r="B206" s="31" t="s">
        <v>617</v>
      </c>
      <c r="C206" s="619">
        <v>10</v>
      </c>
      <c r="D206" s="42">
        <v>8</v>
      </c>
      <c r="E206" s="339"/>
      <c r="F206" s="620"/>
      <c r="G206" s="620"/>
      <c r="H206" s="620"/>
      <c r="I206" s="620"/>
      <c r="J206" s="621"/>
      <c r="K206" s="699"/>
      <c r="L206" s="699"/>
      <c r="M206" s="620"/>
      <c r="N206" s="620"/>
      <c r="O206" s="622"/>
      <c r="P206" s="624"/>
      <c r="Q206" s="620"/>
      <c r="R206" s="620"/>
      <c r="S206" s="238">
        <v>3000000</v>
      </c>
      <c r="T206" s="696"/>
      <c r="U206" s="696"/>
      <c r="V206" s="696"/>
    </row>
    <row r="207" spans="1:22" ht="16.5" customHeight="1" x14ac:dyDescent="0.25">
      <c r="A207" s="172">
        <v>5</v>
      </c>
      <c r="B207" s="26" t="s">
        <v>588</v>
      </c>
      <c r="C207" s="619">
        <v>7</v>
      </c>
      <c r="D207" s="620">
        <v>8</v>
      </c>
      <c r="E207" s="620"/>
      <c r="F207" s="620"/>
      <c r="G207" s="620"/>
      <c r="H207" s="620"/>
      <c r="I207" s="620"/>
      <c r="J207" s="621"/>
      <c r="K207" s="339"/>
      <c r="L207" s="339"/>
      <c r="M207" s="620"/>
      <c r="N207" s="620"/>
      <c r="O207" s="622"/>
      <c r="P207" s="624"/>
      <c r="Q207" s="620"/>
      <c r="R207" s="620"/>
      <c r="S207" s="625">
        <v>5000000</v>
      </c>
      <c r="T207" s="339"/>
      <c r="U207" s="339"/>
      <c r="V207" s="339"/>
    </row>
    <row r="208" spans="1:22" ht="18" customHeight="1" x14ac:dyDescent="0.25">
      <c r="A208" s="172">
        <v>6</v>
      </c>
      <c r="B208" s="26" t="s">
        <v>612</v>
      </c>
      <c r="C208" s="619">
        <v>8</v>
      </c>
      <c r="D208" s="620">
        <v>8</v>
      </c>
      <c r="E208" s="620"/>
      <c r="F208" s="620"/>
      <c r="G208" s="620"/>
      <c r="H208" s="620"/>
      <c r="I208" s="620"/>
      <c r="J208" s="621"/>
      <c r="K208" s="339"/>
      <c r="L208" s="339"/>
      <c r="M208" s="620"/>
      <c r="N208" s="620"/>
      <c r="O208" s="622"/>
      <c r="P208" s="624"/>
      <c r="Q208" s="620"/>
      <c r="R208" s="620"/>
      <c r="S208" s="625">
        <v>80000</v>
      </c>
      <c r="T208" s="339"/>
      <c r="U208" s="339"/>
      <c r="V208" s="339"/>
    </row>
    <row r="209" spans="1:22" ht="18" customHeight="1" x14ac:dyDescent="0.25">
      <c r="A209" s="172">
        <v>7</v>
      </c>
      <c r="B209" s="29" t="s">
        <v>1867</v>
      </c>
      <c r="C209" s="619"/>
      <c r="D209" s="620"/>
      <c r="E209" s="620"/>
      <c r="F209" s="620"/>
      <c r="G209" s="620"/>
      <c r="H209" s="620"/>
      <c r="I209" s="339"/>
      <c r="J209" s="634"/>
      <c r="K209" s="339"/>
      <c r="L209" s="339"/>
      <c r="M209" s="622">
        <v>10</v>
      </c>
      <c r="N209" s="623">
        <v>7</v>
      </c>
      <c r="O209" s="620"/>
      <c r="P209" s="624"/>
      <c r="Q209" s="620"/>
      <c r="R209" s="620"/>
      <c r="S209" s="625">
        <v>1000000</v>
      </c>
      <c r="T209" s="339"/>
      <c r="U209" s="339"/>
      <c r="V209" s="339"/>
    </row>
    <row r="210" spans="1:22" ht="18" customHeight="1" x14ac:dyDescent="0.25">
      <c r="A210" s="172">
        <v>8</v>
      </c>
      <c r="B210" s="36" t="s">
        <v>3218</v>
      </c>
      <c r="C210" s="238">
        <v>11</v>
      </c>
      <c r="D210" s="238">
        <v>7</v>
      </c>
      <c r="E210" s="42"/>
      <c r="F210" s="620"/>
      <c r="G210" s="620"/>
      <c r="H210" s="620"/>
      <c r="I210" s="620"/>
      <c r="J210" s="621"/>
      <c r="K210" s="339"/>
      <c r="L210" s="339"/>
      <c r="M210" s="620"/>
      <c r="N210" s="620"/>
      <c r="O210" s="622"/>
      <c r="P210" s="624"/>
      <c r="Q210" s="620"/>
      <c r="R210" s="620"/>
      <c r="S210" s="238">
        <v>1050000</v>
      </c>
      <c r="T210" s="339"/>
      <c r="U210" s="339"/>
      <c r="V210" s="339"/>
    </row>
    <row r="211" spans="1:22" ht="18" customHeight="1" x14ac:dyDescent="0.25">
      <c r="A211" s="172">
        <v>9</v>
      </c>
      <c r="B211" s="36" t="s">
        <v>627</v>
      </c>
      <c r="C211" s="238">
        <v>100</v>
      </c>
      <c r="D211" s="238">
        <v>47</v>
      </c>
      <c r="E211" s="42"/>
      <c r="F211" s="620"/>
      <c r="G211" s="620"/>
      <c r="H211" s="620"/>
      <c r="I211" s="620"/>
      <c r="J211" s="621"/>
      <c r="K211" s="339"/>
      <c r="L211" s="339"/>
      <c r="M211" s="620"/>
      <c r="N211" s="620"/>
      <c r="O211" s="622"/>
      <c r="P211" s="624"/>
      <c r="Q211" s="620"/>
      <c r="R211" s="620"/>
      <c r="S211" s="238">
        <v>300000</v>
      </c>
      <c r="T211" s="339"/>
      <c r="U211" s="339"/>
      <c r="V211" s="339"/>
    </row>
    <row r="212" spans="1:22" ht="18" customHeight="1" x14ac:dyDescent="0.25">
      <c r="A212" s="327">
        <v>28</v>
      </c>
      <c r="B212" s="449" t="s">
        <v>2554</v>
      </c>
      <c r="C212" s="462">
        <f>SUM(C213:C216)</f>
        <v>103</v>
      </c>
      <c r="D212" s="462">
        <f>SUM(D213:D216)</f>
        <v>37</v>
      </c>
      <c r="E212" s="645"/>
      <c r="F212" s="645"/>
      <c r="G212" s="645"/>
      <c r="H212" s="645"/>
      <c r="I212" s="645"/>
      <c r="J212" s="646"/>
      <c r="K212" s="339"/>
      <c r="L212" s="339"/>
      <c r="M212" s="462">
        <f>SUM(M213:M216)</f>
        <v>50</v>
      </c>
      <c r="N212" s="462">
        <f>SUM(N213:N216)</f>
        <v>7</v>
      </c>
      <c r="O212" s="645"/>
      <c r="P212" s="647"/>
      <c r="Q212" s="615">
        <f>C212+E212+G212+M212+I212+O212</f>
        <v>153</v>
      </c>
      <c r="R212" s="615">
        <f>D212+F212+H212+N212+J212+P212</f>
        <v>44</v>
      </c>
      <c r="S212" s="462">
        <f>SUM(S213:S216)</f>
        <v>22000000</v>
      </c>
      <c r="T212" s="674">
        <f>S212+85000</f>
        <v>22085000</v>
      </c>
      <c r="U212" s="674">
        <f>Q212</f>
        <v>153</v>
      </c>
      <c r="V212" s="674">
        <f>R212+17</f>
        <v>61</v>
      </c>
    </row>
    <row r="213" spans="1:22" ht="18" customHeight="1" x14ac:dyDescent="0.25">
      <c r="A213" s="172">
        <v>1</v>
      </c>
      <c r="B213" s="29" t="s">
        <v>3219</v>
      </c>
      <c r="C213" s="619">
        <v>31</v>
      </c>
      <c r="D213" s="620">
        <v>11</v>
      </c>
      <c r="E213" s="620"/>
      <c r="F213" s="620"/>
      <c r="G213" s="620"/>
      <c r="H213" s="620"/>
      <c r="I213" s="620"/>
      <c r="J213" s="621"/>
      <c r="K213" s="339"/>
      <c r="L213" s="339"/>
      <c r="M213" s="620"/>
      <c r="N213" s="620"/>
      <c r="O213" s="622"/>
      <c r="P213" s="624"/>
      <c r="Q213" s="620"/>
      <c r="R213" s="620"/>
      <c r="S213" s="625">
        <v>300000</v>
      </c>
      <c r="T213" s="339"/>
      <c r="U213" s="339"/>
      <c r="V213" s="339"/>
    </row>
    <row r="214" spans="1:22" ht="18" customHeight="1" x14ac:dyDescent="0.25">
      <c r="A214" s="172">
        <v>2</v>
      </c>
      <c r="B214" s="29" t="s">
        <v>573</v>
      </c>
      <c r="C214" s="619">
        <v>42</v>
      </c>
      <c r="D214" s="620">
        <v>14</v>
      </c>
      <c r="E214" s="620"/>
      <c r="F214" s="620"/>
      <c r="G214" s="620"/>
      <c r="H214" s="620"/>
      <c r="I214" s="620"/>
      <c r="J214" s="621"/>
      <c r="K214" s="339"/>
      <c r="L214" s="339"/>
      <c r="M214" s="620"/>
      <c r="N214" s="620"/>
      <c r="O214" s="622"/>
      <c r="P214" s="624"/>
      <c r="Q214" s="620"/>
      <c r="R214" s="620"/>
      <c r="S214" s="625">
        <v>700000</v>
      </c>
      <c r="T214" s="339"/>
      <c r="U214" s="339"/>
      <c r="V214" s="339"/>
    </row>
    <row r="215" spans="1:22" ht="18" customHeight="1" x14ac:dyDescent="0.25">
      <c r="A215" s="172">
        <v>3</v>
      </c>
      <c r="B215" s="26" t="s">
        <v>603</v>
      </c>
      <c r="C215" s="619">
        <v>30</v>
      </c>
      <c r="D215" s="620">
        <v>12</v>
      </c>
      <c r="E215" s="620"/>
      <c r="F215" s="620"/>
      <c r="G215" s="620"/>
      <c r="H215" s="620"/>
      <c r="I215" s="620"/>
      <c r="J215" s="621"/>
      <c r="K215" s="339"/>
      <c r="L215" s="339"/>
      <c r="M215" s="620"/>
      <c r="N215" s="620"/>
      <c r="O215" s="622"/>
      <c r="P215" s="624"/>
      <c r="Q215" s="620"/>
      <c r="R215" s="620"/>
      <c r="S215" s="625">
        <v>1000000</v>
      </c>
      <c r="T215" s="339"/>
      <c r="U215" s="339"/>
      <c r="V215" s="339"/>
    </row>
    <row r="216" spans="1:22" ht="18" customHeight="1" x14ac:dyDescent="0.25">
      <c r="A216" s="172">
        <v>4</v>
      </c>
      <c r="B216" s="37" t="s">
        <v>1872</v>
      </c>
      <c r="C216" s="718"/>
      <c r="D216" s="719"/>
      <c r="E216" s="719"/>
      <c r="F216" s="719"/>
      <c r="G216" s="719"/>
      <c r="H216" s="719"/>
      <c r="I216" s="620"/>
      <c r="J216" s="621"/>
      <c r="K216" s="339"/>
      <c r="L216" s="339"/>
      <c r="M216" s="620">
        <v>50</v>
      </c>
      <c r="N216" s="620">
        <v>7</v>
      </c>
      <c r="O216" s="622"/>
      <c r="P216" s="624"/>
      <c r="Q216" s="620"/>
      <c r="R216" s="620"/>
      <c r="S216" s="625">
        <v>20000000</v>
      </c>
      <c r="T216" s="339"/>
      <c r="U216" s="339"/>
      <c r="V216" s="339"/>
    </row>
    <row r="217" spans="1:22" ht="18" customHeight="1" x14ac:dyDescent="0.2">
      <c r="A217" s="327">
        <v>29</v>
      </c>
      <c r="B217" s="449" t="s">
        <v>2565</v>
      </c>
      <c r="C217" s="462">
        <f>SUM(C218:C222)</f>
        <v>108</v>
      </c>
      <c r="D217" s="462">
        <f>SUM(D218:D222)</f>
        <v>54</v>
      </c>
      <c r="E217" s="462">
        <f>SUM(E218:E222)</f>
        <v>23</v>
      </c>
      <c r="F217" s="462">
        <f>SUM(F218:F222)</f>
        <v>23</v>
      </c>
      <c r="G217" s="462"/>
      <c r="H217" s="462"/>
      <c r="I217" s="462"/>
      <c r="J217" s="672"/>
      <c r="K217" s="462">
        <f>SUM(K218:K222)</f>
        <v>30</v>
      </c>
      <c r="L217" s="462">
        <f>SUM(L218:L222)</f>
        <v>30</v>
      </c>
      <c r="M217" s="462">
        <f>SUM(M218:M222)</f>
        <v>0</v>
      </c>
      <c r="N217" s="462">
        <f>SUM(N218:N222)</f>
        <v>0</v>
      </c>
      <c r="O217" s="462">
        <f>SUM(O218:O223)</f>
        <v>19</v>
      </c>
      <c r="P217" s="673">
        <f>SUM(P218:P223)</f>
        <v>14</v>
      </c>
      <c r="Q217" s="615">
        <f>C217+E217+G217+K217+M217+I217+O217</f>
        <v>180</v>
      </c>
      <c r="R217" s="615">
        <f>D217+F217+H217+L217+N217+J217+P217</f>
        <v>121</v>
      </c>
      <c r="S217" s="462">
        <f>SUM(S218:S223)</f>
        <v>3450000</v>
      </c>
      <c r="T217" s="674">
        <f>S217+80000</f>
        <v>3530000</v>
      </c>
      <c r="U217" s="674">
        <f>Q217</f>
        <v>180</v>
      </c>
      <c r="V217" s="674">
        <f>R217+9</f>
        <v>130</v>
      </c>
    </row>
    <row r="218" spans="1:22" ht="18" customHeight="1" x14ac:dyDescent="0.25">
      <c r="A218" s="172">
        <v>1</v>
      </c>
      <c r="B218" s="29" t="s">
        <v>3220</v>
      </c>
      <c r="C218" s="339"/>
      <c r="D218" s="339"/>
      <c r="E218" s="620"/>
      <c r="F218" s="620"/>
      <c r="G218" s="620"/>
      <c r="H218" s="620"/>
      <c r="I218" s="620"/>
      <c r="J218" s="621"/>
      <c r="K218" s="619">
        <v>30</v>
      </c>
      <c r="L218" s="620">
        <v>30</v>
      </c>
      <c r="M218" s="339"/>
      <c r="N218" s="339"/>
      <c r="O218" s="622"/>
      <c r="P218" s="624"/>
      <c r="Q218" s="620"/>
      <c r="R218" s="620"/>
      <c r="S218" s="625">
        <v>300000</v>
      </c>
      <c r="T218" s="339"/>
      <c r="U218" s="339"/>
      <c r="V218" s="339"/>
    </row>
    <row r="219" spans="1:22" ht="18" customHeight="1" x14ac:dyDescent="0.25">
      <c r="A219" s="172">
        <v>2</v>
      </c>
      <c r="B219" s="29" t="s">
        <v>3221</v>
      </c>
      <c r="C219" s="620"/>
      <c r="D219" s="620"/>
      <c r="E219" s="620">
        <v>16</v>
      </c>
      <c r="F219" s="620">
        <v>16</v>
      </c>
      <c r="G219" s="620"/>
      <c r="H219" s="620"/>
      <c r="I219" s="620"/>
      <c r="J219" s="621"/>
      <c r="K219" s="339"/>
      <c r="L219" s="339"/>
      <c r="M219" s="620"/>
      <c r="N219" s="620"/>
      <c r="O219" s="620"/>
      <c r="P219" s="624"/>
      <c r="Q219" s="620"/>
      <c r="R219" s="620"/>
      <c r="S219" s="625">
        <v>350000</v>
      </c>
      <c r="T219" s="339"/>
      <c r="U219" s="339"/>
      <c r="V219" s="339"/>
    </row>
    <row r="220" spans="1:22" ht="18" customHeight="1" x14ac:dyDescent="0.25">
      <c r="A220" s="172">
        <v>3</v>
      </c>
      <c r="B220" s="36" t="s">
        <v>1510</v>
      </c>
      <c r="C220" s="620"/>
      <c r="D220" s="620"/>
      <c r="E220" s="620">
        <v>7</v>
      </c>
      <c r="F220" s="620">
        <v>7</v>
      </c>
      <c r="G220" s="620"/>
      <c r="H220" s="620"/>
      <c r="I220" s="620"/>
      <c r="J220" s="621"/>
      <c r="K220" s="339"/>
      <c r="L220" s="339"/>
      <c r="M220" s="620"/>
      <c r="N220" s="620"/>
      <c r="O220" s="620"/>
      <c r="P220" s="624"/>
      <c r="Q220" s="620"/>
      <c r="R220" s="620"/>
      <c r="S220" s="625">
        <v>350000</v>
      </c>
      <c r="T220" s="339"/>
      <c r="U220" s="339"/>
      <c r="V220" s="339"/>
    </row>
    <row r="221" spans="1:22" ht="18" customHeight="1" x14ac:dyDescent="0.25">
      <c r="A221" s="172">
        <v>4</v>
      </c>
      <c r="B221" s="720" t="s">
        <v>598</v>
      </c>
      <c r="C221" s="619">
        <v>108</v>
      </c>
      <c r="D221" s="620">
        <v>54</v>
      </c>
      <c r="E221" s="620"/>
      <c r="F221" s="620"/>
      <c r="G221" s="620"/>
      <c r="H221" s="620"/>
      <c r="I221" s="339"/>
      <c r="J221" s="634"/>
      <c r="K221" s="339"/>
      <c r="L221" s="339"/>
      <c r="M221" s="622"/>
      <c r="N221" s="623"/>
      <c r="O221" s="620"/>
      <c r="P221" s="624"/>
      <c r="Q221" s="620"/>
      <c r="R221" s="620"/>
      <c r="S221" s="625">
        <v>100000</v>
      </c>
      <c r="T221" s="339"/>
      <c r="U221" s="339"/>
      <c r="V221" s="339"/>
    </row>
    <row r="222" spans="1:22" ht="18" customHeight="1" x14ac:dyDescent="0.25">
      <c r="A222" s="172">
        <v>5</v>
      </c>
      <c r="B222" s="29" t="s">
        <v>2061</v>
      </c>
      <c r="C222" s="339"/>
      <c r="D222" s="339"/>
      <c r="E222" s="620"/>
      <c r="F222" s="620"/>
      <c r="G222" s="620"/>
      <c r="H222" s="620"/>
      <c r="I222" s="620"/>
      <c r="J222" s="621"/>
      <c r="K222" s="339"/>
      <c r="L222" s="339"/>
      <c r="M222" s="620"/>
      <c r="N222" s="620"/>
      <c r="O222" s="619">
        <v>12</v>
      </c>
      <c r="P222" s="624">
        <v>7</v>
      </c>
      <c r="Q222" s="620"/>
      <c r="R222" s="620"/>
      <c r="S222" s="625">
        <v>1650000</v>
      </c>
      <c r="T222" s="339"/>
      <c r="U222" s="339"/>
      <c r="V222" s="339"/>
    </row>
    <row r="223" spans="1:22" s="139" customFormat="1" ht="18" customHeight="1" x14ac:dyDescent="0.25">
      <c r="A223" s="172">
        <v>6</v>
      </c>
      <c r="B223" s="721" t="s">
        <v>2066</v>
      </c>
      <c r="C223" s="680"/>
      <c r="D223" s="680"/>
      <c r="E223" s="677"/>
      <c r="F223" s="677"/>
      <c r="G223" s="677"/>
      <c r="H223" s="677"/>
      <c r="I223" s="677"/>
      <c r="J223" s="679"/>
      <c r="K223" s="680"/>
      <c r="L223" s="680"/>
      <c r="M223" s="677"/>
      <c r="N223" s="677"/>
      <c r="O223" s="678">
        <v>7</v>
      </c>
      <c r="P223" s="678">
        <v>7</v>
      </c>
      <c r="Q223" s="677"/>
      <c r="R223" s="677"/>
      <c r="S223" s="710">
        <v>700000</v>
      </c>
      <c r="T223" s="678"/>
      <c r="U223" s="678"/>
      <c r="V223" s="678"/>
    </row>
    <row r="224" spans="1:22" ht="18" customHeight="1" x14ac:dyDescent="0.25">
      <c r="A224" s="327">
        <v>30</v>
      </c>
      <c r="B224" s="449" t="s">
        <v>2574</v>
      </c>
      <c r="C224" s="462">
        <f>SUM(C225:C229)</f>
        <v>80</v>
      </c>
      <c r="D224" s="462">
        <f>SUM(D225:D229)</f>
        <v>48</v>
      </c>
      <c r="E224" s="645"/>
      <c r="F224" s="645"/>
      <c r="G224" s="462">
        <f>SUM(G225:G229)</f>
        <v>5</v>
      </c>
      <c r="H224" s="462">
        <f>SUM(H225:H229)</f>
        <v>7</v>
      </c>
      <c r="I224" s="645"/>
      <c r="J224" s="646"/>
      <c r="K224" s="339"/>
      <c r="L224" s="339"/>
      <c r="M224" s="645"/>
      <c r="N224" s="645"/>
      <c r="O224" s="462">
        <f>SUM(O225:O229)</f>
        <v>15</v>
      </c>
      <c r="P224" s="673">
        <f>SUM(P225:P229)</f>
        <v>7</v>
      </c>
      <c r="Q224" s="615">
        <f>C224+E224+G224+M224+I224+O224</f>
        <v>100</v>
      </c>
      <c r="R224" s="615">
        <f>D224+F224+H224+N224+J224+P224</f>
        <v>62</v>
      </c>
      <c r="S224" s="462">
        <f>SUM(S225:S229)</f>
        <v>7367000</v>
      </c>
      <c r="T224" s="712">
        <f>S224+200000</f>
        <v>7567000</v>
      </c>
      <c r="U224" s="674">
        <f>Q224</f>
        <v>100</v>
      </c>
      <c r="V224" s="712">
        <f>R224+7</f>
        <v>69</v>
      </c>
    </row>
    <row r="225" spans="1:22" ht="30" customHeight="1" x14ac:dyDescent="0.25">
      <c r="A225" s="172">
        <v>1</v>
      </c>
      <c r="B225" s="29" t="s">
        <v>2056</v>
      </c>
      <c r="C225" s="619"/>
      <c r="D225" s="620"/>
      <c r="E225" s="620"/>
      <c r="F225" s="620"/>
      <c r="G225" s="620"/>
      <c r="H225" s="620"/>
      <c r="I225" s="620"/>
      <c r="J225" s="621"/>
      <c r="K225" s="339"/>
      <c r="L225" s="339"/>
      <c r="M225" s="620"/>
      <c r="N225" s="620"/>
      <c r="O225" s="622">
        <v>15</v>
      </c>
      <c r="P225" s="624">
        <v>7</v>
      </c>
      <c r="Q225" s="620"/>
      <c r="R225" s="620"/>
      <c r="S225" s="625">
        <v>1000000</v>
      </c>
      <c r="T225" s="339"/>
      <c r="U225" s="339"/>
      <c r="V225" s="339"/>
    </row>
    <row r="226" spans="1:22" ht="18" customHeight="1" x14ac:dyDescent="0.25">
      <c r="A226" s="172">
        <v>2</v>
      </c>
      <c r="B226" s="36" t="s">
        <v>3222</v>
      </c>
      <c r="C226" s="411"/>
      <c r="D226" s="97"/>
      <c r="E226" s="620"/>
      <c r="F226" s="620"/>
      <c r="G226" s="622">
        <v>5</v>
      </c>
      <c r="H226" s="623">
        <v>7</v>
      </c>
      <c r="I226" s="620"/>
      <c r="J226" s="621"/>
      <c r="K226" s="339"/>
      <c r="L226" s="339"/>
      <c r="M226" s="623"/>
      <c r="N226" s="620"/>
      <c r="O226" s="620"/>
      <c r="P226" s="624"/>
      <c r="Q226" s="620"/>
      <c r="R226" s="620"/>
      <c r="S226" s="625">
        <v>1000000</v>
      </c>
      <c r="T226" s="339"/>
      <c r="U226" s="339"/>
      <c r="V226" s="339"/>
    </row>
    <row r="227" spans="1:22" ht="18" customHeight="1" x14ac:dyDescent="0.25">
      <c r="A227" s="172">
        <v>3</v>
      </c>
      <c r="B227" s="29" t="s">
        <v>3223</v>
      </c>
      <c r="C227" s="622">
        <v>40</v>
      </c>
      <c r="D227" s="623">
        <v>20</v>
      </c>
      <c r="E227" s="623"/>
      <c r="F227" s="620"/>
      <c r="G227" s="620"/>
      <c r="H227" s="620"/>
      <c r="I227" s="620"/>
      <c r="J227" s="621"/>
      <c r="K227" s="339"/>
      <c r="L227" s="339"/>
      <c r="M227" s="620"/>
      <c r="N227" s="620"/>
      <c r="O227" s="620"/>
      <c r="P227" s="624"/>
      <c r="Q227" s="620"/>
      <c r="R227" s="620"/>
      <c r="S227" s="625">
        <v>300000</v>
      </c>
      <c r="T227" s="339"/>
      <c r="U227" s="339"/>
      <c r="V227" s="339"/>
    </row>
    <row r="228" spans="1:22" ht="18" customHeight="1" x14ac:dyDescent="0.25">
      <c r="A228" s="172">
        <v>4</v>
      </c>
      <c r="B228" s="29" t="s">
        <v>2580</v>
      </c>
      <c r="C228" s="622">
        <v>30</v>
      </c>
      <c r="D228" s="623">
        <v>18</v>
      </c>
      <c r="E228" s="623"/>
      <c r="F228" s="620"/>
      <c r="G228" s="620"/>
      <c r="H228" s="620"/>
      <c r="I228" s="620"/>
      <c r="J228" s="621"/>
      <c r="K228" s="339"/>
      <c r="L228" s="339"/>
      <c r="M228" s="620"/>
      <c r="N228" s="620"/>
      <c r="O228" s="620"/>
      <c r="P228" s="624"/>
      <c r="Q228" s="620"/>
      <c r="R228" s="620"/>
      <c r="S228" s="625">
        <v>67000</v>
      </c>
      <c r="T228" s="339"/>
      <c r="U228" s="339"/>
      <c r="V228" s="339"/>
    </row>
    <row r="229" spans="1:22" ht="18" customHeight="1" x14ac:dyDescent="0.25">
      <c r="A229" s="172">
        <v>5</v>
      </c>
      <c r="B229" s="26" t="s">
        <v>607</v>
      </c>
      <c r="C229" s="619">
        <v>10</v>
      </c>
      <c r="D229" s="620">
        <v>10</v>
      </c>
      <c r="E229" s="620"/>
      <c r="F229" s="620"/>
      <c r="G229" s="620"/>
      <c r="H229" s="620"/>
      <c r="I229" s="620"/>
      <c r="J229" s="621"/>
      <c r="K229" s="339"/>
      <c r="L229" s="339"/>
      <c r="M229" s="620"/>
      <c r="N229" s="620"/>
      <c r="O229" s="622"/>
      <c r="P229" s="624"/>
      <c r="Q229" s="620"/>
      <c r="R229" s="620"/>
      <c r="S229" s="625">
        <v>5000000</v>
      </c>
      <c r="T229" s="339"/>
      <c r="U229" s="339"/>
      <c r="V229" s="339"/>
    </row>
    <row r="230" spans="1:22" ht="18" customHeight="1" x14ac:dyDescent="0.25">
      <c r="A230" s="327">
        <v>31</v>
      </c>
      <c r="B230" s="449" t="s">
        <v>2585</v>
      </c>
      <c r="C230" s="462">
        <f>SUM(C231:C235)</f>
        <v>57</v>
      </c>
      <c r="D230" s="462">
        <f>SUM(D231:D235)</f>
        <v>29</v>
      </c>
      <c r="E230" s="645"/>
      <c r="F230" s="645"/>
      <c r="G230" s="462">
        <f>SUM(G231:G235)</f>
        <v>82</v>
      </c>
      <c r="H230" s="462">
        <f>SUM(H231:H235)</f>
        <v>19</v>
      </c>
      <c r="I230" s="645"/>
      <c r="J230" s="646"/>
      <c r="K230" s="339"/>
      <c r="L230" s="339"/>
      <c r="M230" s="645"/>
      <c r="N230" s="645"/>
      <c r="O230" s="645"/>
      <c r="P230" s="647"/>
      <c r="Q230" s="615">
        <f>C230+E230+G230+M230+I230+O230</f>
        <v>139</v>
      </c>
      <c r="R230" s="615">
        <f>D230+F230+H230+N230+J230+P230</f>
        <v>48</v>
      </c>
      <c r="S230" s="462">
        <f>SUM(S231:S235)</f>
        <v>7200000</v>
      </c>
      <c r="T230" s="674">
        <f>S230+400000</f>
        <v>7600000</v>
      </c>
      <c r="U230" s="674">
        <f>Q230</f>
        <v>139</v>
      </c>
      <c r="V230" s="674">
        <f>R230+9</f>
        <v>57</v>
      </c>
    </row>
    <row r="231" spans="1:22" ht="18" customHeight="1" x14ac:dyDescent="0.25">
      <c r="A231" s="172">
        <v>1</v>
      </c>
      <c r="B231" s="29" t="s">
        <v>3224</v>
      </c>
      <c r="C231" s="622">
        <v>17</v>
      </c>
      <c r="D231" s="623">
        <v>11</v>
      </c>
      <c r="E231" s="623"/>
      <c r="F231" s="620"/>
      <c r="G231" s="620"/>
      <c r="H231" s="620"/>
      <c r="I231" s="339"/>
      <c r="J231" s="634"/>
      <c r="K231" s="339"/>
      <c r="L231" s="339"/>
      <c r="M231" s="339"/>
      <c r="N231" s="339"/>
      <c r="O231" s="620"/>
      <c r="P231" s="624"/>
      <c r="Q231" s="620"/>
      <c r="R231" s="620"/>
      <c r="S231" s="625">
        <v>1000000</v>
      </c>
      <c r="T231" s="339"/>
      <c r="U231" s="339"/>
      <c r="V231" s="339"/>
    </row>
    <row r="232" spans="1:22" ht="18" customHeight="1" x14ac:dyDescent="0.25">
      <c r="A232" s="172">
        <v>2</v>
      </c>
      <c r="B232" s="45" t="s">
        <v>1634</v>
      </c>
      <c r="C232" s="500"/>
      <c r="D232" s="500"/>
      <c r="E232" s="500"/>
      <c r="F232" s="620"/>
      <c r="G232" s="635">
        <v>45</v>
      </c>
      <c r="H232" s="635">
        <v>5</v>
      </c>
      <c r="I232" s="620"/>
      <c r="J232" s="621"/>
      <c r="K232" s="339"/>
      <c r="L232" s="339"/>
      <c r="M232" s="620"/>
      <c r="N232" s="620"/>
      <c r="O232" s="622"/>
      <c r="P232" s="624"/>
      <c r="Q232" s="620"/>
      <c r="R232" s="620"/>
      <c r="S232" s="238">
        <v>800000</v>
      </c>
      <c r="T232" s="339"/>
      <c r="U232" s="339"/>
      <c r="V232" s="339"/>
    </row>
    <row r="233" spans="1:22" ht="18" customHeight="1" x14ac:dyDescent="0.25">
      <c r="A233" s="172">
        <v>3</v>
      </c>
      <c r="B233" s="99" t="s">
        <v>646</v>
      </c>
      <c r="C233" s="238">
        <v>40</v>
      </c>
      <c r="D233" s="238">
        <v>18</v>
      </c>
      <c r="E233" s="42"/>
      <c r="F233" s="620"/>
      <c r="G233" s="620"/>
      <c r="H233" s="620"/>
      <c r="I233" s="620"/>
      <c r="J233" s="621"/>
      <c r="K233" s="339"/>
      <c r="L233" s="339"/>
      <c r="M233" s="620"/>
      <c r="N233" s="620"/>
      <c r="O233" s="622"/>
      <c r="P233" s="624"/>
      <c r="Q233" s="620"/>
      <c r="R233" s="620"/>
      <c r="S233" s="238">
        <v>270000</v>
      </c>
      <c r="T233" s="339"/>
      <c r="U233" s="339"/>
      <c r="V233" s="339"/>
    </row>
    <row r="234" spans="1:22" ht="16.5" customHeight="1" x14ac:dyDescent="0.25">
      <c r="A234" s="172">
        <v>4</v>
      </c>
      <c r="B234" s="339" t="s">
        <v>1624</v>
      </c>
      <c r="C234" s="411"/>
      <c r="D234" s="97"/>
      <c r="E234" s="620"/>
      <c r="F234" s="620"/>
      <c r="G234" s="622">
        <v>30</v>
      </c>
      <c r="H234" s="623">
        <v>7</v>
      </c>
      <c r="I234" s="620"/>
      <c r="J234" s="621"/>
      <c r="K234" s="339"/>
      <c r="L234" s="339"/>
      <c r="M234" s="623"/>
      <c r="N234" s="620"/>
      <c r="O234" s="620"/>
      <c r="P234" s="624"/>
      <c r="Q234" s="620"/>
      <c r="R234" s="620"/>
      <c r="S234" s="625">
        <v>5000000</v>
      </c>
      <c r="T234" s="618"/>
      <c r="U234" s="618"/>
      <c r="V234" s="618"/>
    </row>
    <row r="235" spans="1:22" s="32" customFormat="1" ht="16.5" customHeight="1" x14ac:dyDescent="0.25">
      <c r="A235" s="172">
        <v>5</v>
      </c>
      <c r="B235" s="36" t="s">
        <v>1639</v>
      </c>
      <c r="C235" s="339"/>
      <c r="D235" s="339"/>
      <c r="E235" s="500"/>
      <c r="F235" s="620"/>
      <c r="G235" s="238">
        <v>7</v>
      </c>
      <c r="H235" s="238">
        <v>7</v>
      </c>
      <c r="I235" s="620"/>
      <c r="J235" s="621"/>
      <c r="K235" s="645"/>
      <c r="L235" s="645"/>
      <c r="M235" s="339"/>
      <c r="N235" s="620"/>
      <c r="O235" s="622"/>
      <c r="P235" s="624"/>
      <c r="Q235" s="620"/>
      <c r="R235" s="620"/>
      <c r="S235" s="238">
        <v>130000</v>
      </c>
      <c r="T235" s="339"/>
      <c r="U235" s="339"/>
      <c r="V235" s="339"/>
    </row>
    <row r="236" spans="1:22" s="32" customFormat="1" ht="16.5" customHeight="1" x14ac:dyDescent="0.2">
      <c r="A236" s="327">
        <v>32</v>
      </c>
      <c r="B236" s="449" t="s">
        <v>2595</v>
      </c>
      <c r="C236" s="462">
        <f>SUM(C237:C241)</f>
        <v>27</v>
      </c>
      <c r="D236" s="462">
        <f>SUM(D237:D241)</f>
        <v>27</v>
      </c>
      <c r="E236" s="645"/>
      <c r="F236" s="645"/>
      <c r="G236" s="462">
        <f>SUM(G237:G241)</f>
        <v>18</v>
      </c>
      <c r="H236" s="462">
        <f>SUM(H237:H241)</f>
        <v>14</v>
      </c>
      <c r="I236" s="645"/>
      <c r="J236" s="646"/>
      <c r="K236" s="645"/>
      <c r="L236" s="645"/>
      <c r="M236" s="645"/>
      <c r="N236" s="645"/>
      <c r="O236" s="645"/>
      <c r="P236" s="647"/>
      <c r="Q236" s="615">
        <f>C236+E236+G236+M236+I236+O236</f>
        <v>45</v>
      </c>
      <c r="R236" s="615">
        <f>D236+F236+H236+N236+J236+P236</f>
        <v>41</v>
      </c>
      <c r="S236" s="462">
        <f>SUM(S237:S241)</f>
        <v>7011000</v>
      </c>
      <c r="T236" s="674">
        <f>S236+590000</f>
        <v>7601000</v>
      </c>
      <c r="U236" s="674">
        <f>Q236</f>
        <v>45</v>
      </c>
      <c r="V236" s="674">
        <f>R236+19</f>
        <v>60</v>
      </c>
    </row>
    <row r="237" spans="1:22" s="32" customFormat="1" ht="16.5" customHeight="1" x14ac:dyDescent="0.25">
      <c r="A237" s="172">
        <v>1</v>
      </c>
      <c r="B237" s="29" t="s">
        <v>558</v>
      </c>
      <c r="C237" s="622">
        <v>9</v>
      </c>
      <c r="D237" s="623">
        <v>9</v>
      </c>
      <c r="E237" s="623"/>
      <c r="F237" s="620"/>
      <c r="G237" s="620"/>
      <c r="H237" s="620"/>
      <c r="I237" s="620"/>
      <c r="J237" s="621"/>
      <c r="K237" s="645"/>
      <c r="L237" s="645"/>
      <c r="M237" s="620"/>
      <c r="N237" s="620"/>
      <c r="O237" s="620"/>
      <c r="P237" s="624"/>
      <c r="Q237" s="620"/>
      <c r="R237" s="620"/>
      <c r="S237" s="625">
        <v>2000000</v>
      </c>
      <c r="T237" s="339"/>
      <c r="U237" s="339"/>
      <c r="V237" s="339"/>
    </row>
    <row r="238" spans="1:22" s="32" customFormat="1" ht="16.5" customHeight="1" x14ac:dyDescent="0.25">
      <c r="A238" s="172">
        <v>2</v>
      </c>
      <c r="B238" s="36" t="s">
        <v>1644</v>
      </c>
      <c r="C238" s="339"/>
      <c r="D238" s="339"/>
      <c r="E238" s="500"/>
      <c r="F238" s="620"/>
      <c r="G238" s="238">
        <v>10</v>
      </c>
      <c r="H238" s="238">
        <v>5</v>
      </c>
      <c r="I238" s="620"/>
      <c r="J238" s="621"/>
      <c r="K238" s="645"/>
      <c r="L238" s="645"/>
      <c r="M238" s="339"/>
      <c r="N238" s="620"/>
      <c r="O238" s="622"/>
      <c r="P238" s="624"/>
      <c r="Q238" s="620"/>
      <c r="R238" s="620"/>
      <c r="S238" s="238">
        <v>1000000</v>
      </c>
      <c r="T238" s="339"/>
      <c r="U238" s="339"/>
      <c r="V238" s="339"/>
    </row>
    <row r="239" spans="1:22" s="32" customFormat="1" ht="16.5" customHeight="1" x14ac:dyDescent="0.25">
      <c r="A239" s="172">
        <v>3</v>
      </c>
      <c r="B239" s="99" t="s">
        <v>2597</v>
      </c>
      <c r="C239" s="238">
        <v>7</v>
      </c>
      <c r="D239" s="238">
        <v>7</v>
      </c>
      <c r="E239" s="42"/>
      <c r="F239" s="620"/>
      <c r="G239" s="620"/>
      <c r="H239" s="620"/>
      <c r="I239" s="620"/>
      <c r="J239" s="621"/>
      <c r="K239" s="645"/>
      <c r="L239" s="645"/>
      <c r="M239" s="620"/>
      <c r="N239" s="620"/>
      <c r="O239" s="622"/>
      <c r="P239" s="624"/>
      <c r="Q239" s="620"/>
      <c r="R239" s="620"/>
      <c r="S239" s="238">
        <v>3000000</v>
      </c>
      <c r="T239" s="339"/>
      <c r="U239" s="339"/>
      <c r="V239" s="339"/>
    </row>
    <row r="240" spans="1:22" s="32" customFormat="1" ht="16.5" customHeight="1" x14ac:dyDescent="0.25">
      <c r="A240" s="172">
        <v>4</v>
      </c>
      <c r="B240" s="31" t="s">
        <v>1619</v>
      </c>
      <c r="C240" s="411"/>
      <c r="D240" s="97"/>
      <c r="E240" s="620"/>
      <c r="F240" s="620"/>
      <c r="G240" s="622">
        <v>8</v>
      </c>
      <c r="H240" s="623">
        <v>9</v>
      </c>
      <c r="I240" s="620"/>
      <c r="J240" s="621"/>
      <c r="K240" s="645"/>
      <c r="L240" s="645"/>
      <c r="M240" s="623"/>
      <c r="N240" s="620"/>
      <c r="O240" s="620"/>
      <c r="P240" s="624"/>
      <c r="Q240" s="620"/>
      <c r="R240" s="620"/>
      <c r="S240" s="625">
        <v>1000000</v>
      </c>
      <c r="T240" s="339"/>
      <c r="U240" s="339"/>
      <c r="V240" s="339"/>
    </row>
    <row r="241" spans="1:22" s="32" customFormat="1" ht="18" customHeight="1" x14ac:dyDescent="0.25">
      <c r="A241" s="172">
        <v>5</v>
      </c>
      <c r="B241" s="45" t="s">
        <v>3225</v>
      </c>
      <c r="C241" s="635">
        <v>11</v>
      </c>
      <c r="D241" s="635">
        <v>11</v>
      </c>
      <c r="E241" s="500"/>
      <c r="F241" s="620"/>
      <c r="G241" s="620"/>
      <c r="H241" s="620"/>
      <c r="I241" s="620"/>
      <c r="J241" s="621"/>
      <c r="K241" s="645"/>
      <c r="L241" s="645"/>
      <c r="M241" s="620"/>
      <c r="N241" s="620"/>
      <c r="O241" s="622"/>
      <c r="P241" s="624"/>
      <c r="Q241" s="620"/>
      <c r="R241" s="620"/>
      <c r="S241" s="238">
        <v>11000</v>
      </c>
      <c r="T241" s="339"/>
      <c r="U241" s="339"/>
      <c r="V241" s="339"/>
    </row>
    <row r="242" spans="1:22" s="32" customFormat="1" ht="21" customHeight="1" x14ac:dyDescent="0.2">
      <c r="A242" s="327">
        <v>33</v>
      </c>
      <c r="B242" s="449" t="s">
        <v>2608</v>
      </c>
      <c r="C242" s="462">
        <f>SUM(C243:C249)</f>
        <v>38</v>
      </c>
      <c r="D242" s="462">
        <f>SUM(D243:D249)</f>
        <v>24</v>
      </c>
      <c r="E242" s="645"/>
      <c r="F242" s="645"/>
      <c r="G242" s="645"/>
      <c r="H242" s="645"/>
      <c r="I242" s="645"/>
      <c r="J242" s="646"/>
      <c r="K242" s="645"/>
      <c r="L242" s="645"/>
      <c r="M242" s="462">
        <f>SUM(M243:M250)</f>
        <v>53</v>
      </c>
      <c r="N242" s="462">
        <f>SUM(N243:N250)</f>
        <v>55</v>
      </c>
      <c r="O242" s="645"/>
      <c r="P242" s="647"/>
      <c r="Q242" s="615">
        <f>C242+E242+G242+M242+I242+O242</f>
        <v>91</v>
      </c>
      <c r="R242" s="615">
        <f>D242+F242+H242+N242+J242+P242</f>
        <v>79</v>
      </c>
      <c r="S242" s="462">
        <f>SUM(S243:S250)</f>
        <v>380253999</v>
      </c>
      <c r="T242" s="674">
        <f>S242+300000</f>
        <v>380553999</v>
      </c>
      <c r="U242" s="674">
        <f>Q242</f>
        <v>91</v>
      </c>
      <c r="V242" s="674">
        <f>R242+14</f>
        <v>93</v>
      </c>
    </row>
    <row r="243" spans="1:22" s="32" customFormat="1" ht="21" customHeight="1" x14ac:dyDescent="0.25">
      <c r="A243" s="172">
        <v>1</v>
      </c>
      <c r="B243" s="42" t="s">
        <v>622</v>
      </c>
      <c r="C243" s="42">
        <v>20</v>
      </c>
      <c r="D243" s="42">
        <v>11</v>
      </c>
      <c r="E243" s="42"/>
      <c r="F243" s="620"/>
      <c r="G243" s="620"/>
      <c r="H243" s="620"/>
      <c r="I243" s="620"/>
      <c r="J243" s="621"/>
      <c r="K243" s="645"/>
      <c r="L243" s="645"/>
      <c r="M243" s="620"/>
      <c r="N243" s="620"/>
      <c r="O243" s="622"/>
      <c r="P243" s="624"/>
      <c r="Q243" s="620"/>
      <c r="R243" s="620"/>
      <c r="S243" s="238">
        <v>165000</v>
      </c>
      <c r="T243" s="339"/>
      <c r="U243" s="339"/>
      <c r="V243" s="339"/>
    </row>
    <row r="244" spans="1:22" s="32" customFormat="1" ht="21" customHeight="1" x14ac:dyDescent="0.25">
      <c r="A244" s="172">
        <v>2</v>
      </c>
      <c r="B244" s="179" t="s">
        <v>1877</v>
      </c>
      <c r="C244" s="339"/>
      <c r="D244" s="339"/>
      <c r="E244" s="620"/>
      <c r="F244" s="620"/>
      <c r="G244" s="620"/>
      <c r="H244" s="620"/>
      <c r="J244" s="621"/>
      <c r="K244" s="645"/>
      <c r="L244" s="645"/>
      <c r="M244" s="238">
        <v>16</v>
      </c>
      <c r="N244" s="238">
        <v>16</v>
      </c>
      <c r="O244" s="619"/>
      <c r="P244" s="624"/>
      <c r="Q244" s="620"/>
      <c r="R244" s="620"/>
      <c r="S244" s="238">
        <v>160000</v>
      </c>
      <c r="T244" s="339"/>
      <c r="U244" s="339"/>
      <c r="V244" s="339"/>
    </row>
    <row r="245" spans="1:22" s="32" customFormat="1" ht="18.75" customHeight="1" x14ac:dyDescent="0.25">
      <c r="A245" s="172">
        <v>3</v>
      </c>
      <c r="B245" s="29" t="s">
        <v>656</v>
      </c>
      <c r="C245" s="622">
        <v>12</v>
      </c>
      <c r="D245" s="623">
        <v>7</v>
      </c>
      <c r="E245" s="623"/>
      <c r="F245" s="620"/>
      <c r="G245" s="620"/>
      <c r="H245" s="620"/>
      <c r="I245" s="620"/>
      <c r="J245" s="621"/>
      <c r="K245" s="645"/>
      <c r="L245" s="645"/>
      <c r="M245" s="620"/>
      <c r="N245" s="620"/>
      <c r="O245" s="620"/>
      <c r="P245" s="624"/>
      <c r="Q245" s="620"/>
      <c r="R245" s="620"/>
      <c r="S245" s="625">
        <v>2628999</v>
      </c>
      <c r="T245" s="339"/>
      <c r="U245" s="339"/>
      <c r="V245" s="339"/>
    </row>
    <row r="246" spans="1:22" s="32" customFormat="1" ht="18.75" customHeight="1" x14ac:dyDescent="0.25">
      <c r="A246" s="172">
        <v>4</v>
      </c>
      <c r="B246" s="179" t="s">
        <v>3226</v>
      </c>
      <c r="C246" s="718"/>
      <c r="D246" s="719"/>
      <c r="E246" s="719"/>
      <c r="F246" s="719"/>
      <c r="G246" s="719"/>
      <c r="H246" s="719"/>
      <c r="I246" s="620"/>
      <c r="J246" s="621"/>
      <c r="K246" s="645"/>
      <c r="L246" s="645"/>
      <c r="M246" s="620">
        <v>7</v>
      </c>
      <c r="N246" s="620">
        <v>7</v>
      </c>
      <c r="O246" s="622"/>
      <c r="P246" s="624"/>
      <c r="Q246" s="620"/>
      <c r="R246" s="620"/>
      <c r="S246" s="238">
        <v>3500000</v>
      </c>
      <c r="T246" s="339"/>
      <c r="U246" s="339"/>
      <c r="V246" s="339"/>
    </row>
    <row r="247" spans="1:22" s="58" customFormat="1" ht="18.75" customHeight="1" x14ac:dyDescent="0.25">
      <c r="A247" s="18">
        <v>5</v>
      </c>
      <c r="B247" s="179" t="s">
        <v>3227</v>
      </c>
      <c r="C247" s="619"/>
      <c r="D247" s="620"/>
      <c r="E247" s="620"/>
      <c r="F247" s="620"/>
      <c r="G247" s="620"/>
      <c r="H247" s="620"/>
      <c r="I247" s="620"/>
      <c r="J247" s="621"/>
      <c r="K247" s="658"/>
      <c r="L247" s="658"/>
      <c r="M247" s="42">
        <v>8</v>
      </c>
      <c r="N247" s="42">
        <v>8</v>
      </c>
      <c r="O247" s="658"/>
      <c r="P247" s="624"/>
      <c r="Q247" s="620"/>
      <c r="R247" s="620"/>
      <c r="S247" s="625">
        <v>20000000</v>
      </c>
      <c r="T247" s="339"/>
      <c r="U247" s="339"/>
      <c r="V247" s="339"/>
    </row>
    <row r="248" spans="1:22" s="58" customFormat="1" ht="18.75" customHeight="1" x14ac:dyDescent="0.25">
      <c r="A248" s="18">
        <v>6</v>
      </c>
      <c r="B248" s="20" t="s">
        <v>2612</v>
      </c>
      <c r="C248" s="619">
        <v>6</v>
      </c>
      <c r="D248" s="620">
        <v>6</v>
      </c>
      <c r="E248" s="620"/>
      <c r="F248" s="620"/>
      <c r="G248" s="620"/>
      <c r="H248" s="620"/>
      <c r="I248" s="620"/>
      <c r="J248" s="621"/>
      <c r="K248" s="658"/>
      <c r="L248" s="658"/>
      <c r="M248" s="42"/>
      <c r="N248" s="42"/>
      <c r="O248" s="658"/>
      <c r="P248" s="624"/>
      <c r="Q248" s="620"/>
      <c r="R248" s="620"/>
      <c r="S248" s="625">
        <v>200000</v>
      </c>
      <c r="T248" s="339"/>
      <c r="U248" s="339"/>
      <c r="V248" s="339"/>
    </row>
    <row r="249" spans="1:22" s="58" customFormat="1" ht="18.75" customHeight="1" x14ac:dyDescent="0.25">
      <c r="A249" s="18">
        <v>7</v>
      </c>
      <c r="B249" s="179" t="s">
        <v>1896</v>
      </c>
      <c r="C249" s="658"/>
      <c r="D249" s="658"/>
      <c r="E249" s="658"/>
      <c r="F249" s="620"/>
      <c r="G249" s="620"/>
      <c r="H249" s="620"/>
      <c r="I249" s="620"/>
      <c r="J249" s="621"/>
      <c r="K249" s="658"/>
      <c r="L249" s="658"/>
      <c r="M249" s="635">
        <v>8</v>
      </c>
      <c r="N249" s="635">
        <v>8</v>
      </c>
      <c r="O249" s="658"/>
      <c r="P249" s="624"/>
      <c r="Q249" s="620"/>
      <c r="R249" s="620"/>
      <c r="S249" s="238">
        <v>350000000</v>
      </c>
      <c r="T249" s="339"/>
      <c r="U249" s="339"/>
      <c r="V249" s="339"/>
    </row>
    <row r="250" spans="1:22" s="58" customFormat="1" ht="18.75" customHeight="1" x14ac:dyDescent="0.25">
      <c r="A250" s="18">
        <v>8</v>
      </c>
      <c r="B250" s="134" t="s">
        <v>1901</v>
      </c>
      <c r="C250" s="680"/>
      <c r="D250" s="680"/>
      <c r="E250" s="680"/>
      <c r="F250" s="677"/>
      <c r="G250" s="677"/>
      <c r="H250" s="677"/>
      <c r="I250" s="677"/>
      <c r="J250" s="679"/>
      <c r="K250" s="680"/>
      <c r="L250" s="680"/>
      <c r="M250" s="708">
        <v>14</v>
      </c>
      <c r="N250" s="708">
        <v>16</v>
      </c>
      <c r="O250" s="139"/>
      <c r="P250" s="709"/>
      <c r="Q250" s="677"/>
      <c r="R250" s="677"/>
      <c r="S250" s="681">
        <v>3600000</v>
      </c>
      <c r="T250" s="339"/>
      <c r="U250" s="339"/>
      <c r="V250" s="339"/>
    </row>
    <row r="251" spans="1:22" s="32" customFormat="1" ht="18.75" customHeight="1" x14ac:dyDescent="0.25">
      <c r="A251" s="327">
        <v>34</v>
      </c>
      <c r="B251" s="449" t="s">
        <v>2619</v>
      </c>
      <c r="C251" s="462">
        <f>SUM(C252:C258)</f>
        <v>124</v>
      </c>
      <c r="D251" s="462">
        <f>SUM(D252:D258)</f>
        <v>51</v>
      </c>
      <c r="E251" s="339"/>
      <c r="F251" s="339"/>
      <c r="G251" s="339"/>
      <c r="H251" s="339"/>
      <c r="I251" s="339"/>
      <c r="J251" s="634"/>
      <c r="K251" s="339"/>
      <c r="L251" s="339"/>
      <c r="M251" s="722">
        <f>M258</f>
        <v>15</v>
      </c>
      <c r="N251" s="722">
        <f>N258</f>
        <v>13</v>
      </c>
      <c r="O251" s="339"/>
      <c r="P251" s="627"/>
      <c r="Q251" s="615">
        <f>C251+E251+G251+M251+I251+O251</f>
        <v>139</v>
      </c>
      <c r="R251" s="615">
        <f>D251+F251+H251+N251+J251+P251</f>
        <v>64</v>
      </c>
      <c r="S251" s="462">
        <f>SUM(S252:S258)</f>
        <v>96781000</v>
      </c>
      <c r="T251" s="674">
        <f>S251</f>
        <v>96781000</v>
      </c>
      <c r="U251" s="674">
        <f>Q251</f>
        <v>139</v>
      </c>
      <c r="V251" s="674">
        <f>R251</f>
        <v>64</v>
      </c>
    </row>
    <row r="252" spans="1:22" s="32" customFormat="1" ht="18.75" customHeight="1" x14ac:dyDescent="0.25">
      <c r="A252" s="172">
        <v>1</v>
      </c>
      <c r="B252" s="29" t="s">
        <v>3228</v>
      </c>
      <c r="C252" s="619">
        <v>7</v>
      </c>
      <c r="D252" s="620">
        <v>7</v>
      </c>
      <c r="E252" s="620"/>
      <c r="F252" s="620"/>
      <c r="G252" s="620"/>
      <c r="H252" s="620"/>
      <c r="I252" s="620"/>
      <c r="J252" s="621"/>
      <c r="K252" s="645"/>
      <c r="L252" s="645"/>
      <c r="M252" s="620"/>
      <c r="N252" s="620"/>
      <c r="O252" s="622"/>
      <c r="P252" s="624"/>
      <c r="Q252" s="620"/>
      <c r="R252" s="620"/>
      <c r="S252" s="625">
        <v>50000</v>
      </c>
      <c r="T252" s="339"/>
      <c r="U252" s="339"/>
      <c r="V252" s="339"/>
    </row>
    <row r="253" spans="1:22" s="32" customFormat="1" ht="18.75" customHeight="1" x14ac:dyDescent="0.25">
      <c r="A253" s="172">
        <v>2</v>
      </c>
      <c r="B253" s="29" t="s">
        <v>583</v>
      </c>
      <c r="C253" s="619">
        <v>7</v>
      </c>
      <c r="D253" s="620">
        <v>7</v>
      </c>
      <c r="E253" s="620"/>
      <c r="F253" s="620"/>
      <c r="G253" s="620"/>
      <c r="H253" s="620"/>
      <c r="I253" s="620"/>
      <c r="J253" s="621"/>
      <c r="K253" s="645"/>
      <c r="L253" s="645"/>
      <c r="M253" s="620"/>
      <c r="N253" s="620"/>
      <c r="O253" s="622"/>
      <c r="P253" s="624"/>
      <c r="Q253" s="620"/>
      <c r="R253" s="620"/>
      <c r="S253" s="625">
        <v>50000</v>
      </c>
      <c r="T253" s="339"/>
      <c r="U253" s="339"/>
      <c r="V253" s="339"/>
    </row>
    <row r="254" spans="1:22" s="32" customFormat="1" ht="18.75" customHeight="1" x14ac:dyDescent="0.25">
      <c r="A254" s="172">
        <v>3</v>
      </c>
      <c r="B254" s="26" t="s">
        <v>593</v>
      </c>
      <c r="C254" s="619">
        <v>30</v>
      </c>
      <c r="D254" s="620">
        <v>13</v>
      </c>
      <c r="E254" s="620"/>
      <c r="F254" s="620"/>
      <c r="G254" s="620"/>
      <c r="H254" s="620"/>
      <c r="I254" s="339"/>
      <c r="J254" s="634"/>
      <c r="K254" s="645"/>
      <c r="L254" s="645"/>
      <c r="M254" s="622"/>
      <c r="N254" s="623"/>
      <c r="O254" s="620"/>
      <c r="P254" s="624"/>
      <c r="Q254" s="620"/>
      <c r="R254" s="620"/>
      <c r="S254" s="625">
        <v>300000</v>
      </c>
      <c r="T254" s="339"/>
      <c r="U254" s="339"/>
      <c r="V254" s="339"/>
    </row>
    <row r="255" spans="1:22" s="32" customFormat="1" ht="18.75" customHeight="1" x14ac:dyDescent="0.25">
      <c r="A255" s="172">
        <v>4</v>
      </c>
      <c r="B255" s="99" t="s">
        <v>2624</v>
      </c>
      <c r="C255" s="238">
        <v>15</v>
      </c>
      <c r="D255" s="238">
        <v>9</v>
      </c>
      <c r="E255" s="42"/>
      <c r="F255" s="620"/>
      <c r="G255" s="620"/>
      <c r="H255" s="620"/>
      <c r="I255" s="620"/>
      <c r="J255" s="621"/>
      <c r="K255" s="645"/>
      <c r="L255" s="645"/>
      <c r="M255" s="620"/>
      <c r="N255" s="620"/>
      <c r="O255" s="622"/>
      <c r="P255" s="624"/>
      <c r="Q255" s="620"/>
      <c r="R255" s="620"/>
      <c r="S255" s="238">
        <v>181000</v>
      </c>
      <c r="T255" s="339"/>
      <c r="U255" s="339"/>
      <c r="V255" s="339"/>
    </row>
    <row r="256" spans="1:22" s="32" customFormat="1" ht="18.75" customHeight="1" x14ac:dyDescent="0.25">
      <c r="A256" s="172">
        <v>5</v>
      </c>
      <c r="B256" s="45" t="s">
        <v>669</v>
      </c>
      <c r="C256" s="635">
        <v>15</v>
      </c>
      <c r="D256" s="635">
        <v>7</v>
      </c>
      <c r="E256" s="500"/>
      <c r="F256" s="620"/>
      <c r="G256" s="620"/>
      <c r="H256" s="620"/>
      <c r="I256" s="620"/>
      <c r="J256" s="621"/>
      <c r="K256" s="645"/>
      <c r="L256" s="645"/>
      <c r="M256" s="620"/>
      <c r="N256" s="620"/>
      <c r="O256" s="622"/>
      <c r="P256" s="624"/>
      <c r="Q256" s="620"/>
      <c r="R256" s="620"/>
      <c r="S256" s="238">
        <v>700000</v>
      </c>
      <c r="T256" s="339"/>
      <c r="U256" s="339"/>
      <c r="V256" s="339"/>
    </row>
    <row r="257" spans="1:22" s="58" customFormat="1" ht="18.75" customHeight="1" x14ac:dyDescent="0.25">
      <c r="A257" s="18">
        <v>6</v>
      </c>
      <c r="B257" s="20" t="s">
        <v>673</v>
      </c>
      <c r="C257" s="635">
        <v>50</v>
      </c>
      <c r="D257" s="635">
        <v>8</v>
      </c>
      <c r="F257" s="620"/>
      <c r="G257" s="620"/>
      <c r="H257" s="620"/>
      <c r="I257" s="620"/>
      <c r="J257" s="621"/>
      <c r="K257" s="658"/>
      <c r="L257" s="658"/>
      <c r="M257" s="620"/>
      <c r="N257" s="620"/>
      <c r="O257" s="622"/>
      <c r="P257" s="620"/>
      <c r="Q257" s="620"/>
      <c r="R257" s="620"/>
      <c r="S257" s="238">
        <v>95000000</v>
      </c>
      <c r="T257" s="339"/>
      <c r="U257" s="339"/>
      <c r="V257" s="339"/>
    </row>
    <row r="258" spans="1:22" s="58" customFormat="1" ht="18.75" customHeight="1" x14ac:dyDescent="0.25">
      <c r="A258" s="18">
        <v>7</v>
      </c>
      <c r="B258" s="525" t="s">
        <v>1887</v>
      </c>
      <c r="C258" s="635"/>
      <c r="D258" s="635"/>
      <c r="E258" s="723"/>
      <c r="F258" s="620"/>
      <c r="G258" s="620"/>
      <c r="H258" s="620"/>
      <c r="I258" s="620"/>
      <c r="J258" s="621"/>
      <c r="K258" s="658"/>
      <c r="L258" s="658"/>
      <c r="M258" s="724">
        <v>15</v>
      </c>
      <c r="N258" s="724">
        <v>13</v>
      </c>
      <c r="P258" s="620"/>
      <c r="Q258" s="620"/>
      <c r="R258" s="620"/>
      <c r="S258" s="715">
        <v>500000</v>
      </c>
      <c r="T258" s="339"/>
      <c r="U258" s="339"/>
      <c r="V258" s="339"/>
    </row>
    <row r="259" spans="1:22" s="32" customFormat="1" ht="18.75" customHeight="1" x14ac:dyDescent="0.2">
      <c r="A259" s="327">
        <v>35</v>
      </c>
      <c r="B259" s="449" t="s">
        <v>2627</v>
      </c>
      <c r="C259" s="462">
        <f>C260+C261</f>
        <v>20</v>
      </c>
      <c r="D259" s="462">
        <f>D260+D261</f>
        <v>7</v>
      </c>
      <c r="E259" s="462"/>
      <c r="F259" s="654"/>
      <c r="G259" s="462"/>
      <c r="H259" s="462"/>
      <c r="I259" s="462">
        <f>I260+I261</f>
        <v>15</v>
      </c>
      <c r="J259" s="672">
        <f>J260+J261</f>
        <v>7</v>
      </c>
      <c r="K259" s="645"/>
      <c r="L259" s="645"/>
      <c r="M259" s="462"/>
      <c r="N259" s="462"/>
      <c r="O259" s="462"/>
      <c r="P259" s="673"/>
      <c r="Q259" s="615">
        <f>C259+E259+G259+M259+I259+O259</f>
        <v>35</v>
      </c>
      <c r="R259" s="615">
        <f>D259+F259+H259+N259+J259+P259</f>
        <v>14</v>
      </c>
      <c r="S259" s="462">
        <f>S260+S261</f>
        <v>2500000</v>
      </c>
      <c r="T259" s="674">
        <f>S259+2300000</f>
        <v>4800000</v>
      </c>
      <c r="U259" s="674">
        <f>Q259</f>
        <v>35</v>
      </c>
      <c r="V259" s="674">
        <f>R259+14</f>
        <v>28</v>
      </c>
    </row>
    <row r="260" spans="1:22" s="32" customFormat="1" ht="18.75" customHeight="1" x14ac:dyDescent="0.25">
      <c r="A260" s="172">
        <v>1</v>
      </c>
      <c r="B260" s="29" t="s">
        <v>684</v>
      </c>
      <c r="C260" s="626">
        <v>20</v>
      </c>
      <c r="D260" s="725">
        <v>7</v>
      </c>
      <c r="E260" s="725"/>
      <c r="F260" s="620"/>
      <c r="G260" s="620"/>
      <c r="H260" s="620"/>
      <c r="I260" s="620"/>
      <c r="J260" s="621"/>
      <c r="K260" s="645"/>
      <c r="L260" s="645"/>
      <c r="M260" s="620"/>
      <c r="N260" s="620"/>
      <c r="O260" s="620"/>
      <c r="P260" s="624"/>
      <c r="Q260" s="620"/>
      <c r="R260" s="620"/>
      <c r="S260" s="726">
        <v>500000</v>
      </c>
      <c r="T260" s="339"/>
      <c r="U260" s="339"/>
      <c r="V260" s="339"/>
    </row>
    <row r="261" spans="1:22" s="32" customFormat="1" ht="18.75" customHeight="1" x14ac:dyDescent="0.25">
      <c r="A261" s="172">
        <v>2</v>
      </c>
      <c r="B261" s="29" t="s">
        <v>2158</v>
      </c>
      <c r="C261" s="626"/>
      <c r="D261" s="725"/>
      <c r="E261" s="725"/>
      <c r="F261" s="620"/>
      <c r="G261" s="620"/>
      <c r="H261" s="620"/>
      <c r="I261" s="650">
        <v>15</v>
      </c>
      <c r="J261" s="727">
        <v>7</v>
      </c>
      <c r="K261" s="645"/>
      <c r="L261" s="645"/>
      <c r="M261" s="620"/>
      <c r="N261" s="620"/>
      <c r="O261" s="339"/>
      <c r="P261" s="624"/>
      <c r="Q261" s="620"/>
      <c r="R261" s="620"/>
      <c r="S261" s="650">
        <v>2000000</v>
      </c>
      <c r="T261" s="339"/>
      <c r="U261" s="339"/>
      <c r="V261" s="339"/>
    </row>
    <row r="262" spans="1:22" s="32" customFormat="1" ht="18.75" customHeight="1" x14ac:dyDescent="0.2">
      <c r="A262" s="327">
        <v>36</v>
      </c>
      <c r="B262" s="449" t="s">
        <v>2637</v>
      </c>
      <c r="C262" s="462">
        <f>C263+C264</f>
        <v>0</v>
      </c>
      <c r="D262" s="462">
        <f>D263+D264</f>
        <v>0</v>
      </c>
      <c r="E262" s="462"/>
      <c r="F262" s="654"/>
      <c r="G262" s="462">
        <f>G263+G264</f>
        <v>32</v>
      </c>
      <c r="H262" s="462">
        <f>H263+H264</f>
        <v>16</v>
      </c>
      <c r="I262" s="462"/>
      <c r="J262" s="672"/>
      <c r="K262" s="645"/>
      <c r="L262" s="645"/>
      <c r="M262" s="462"/>
      <c r="N262" s="462"/>
      <c r="O262" s="462"/>
      <c r="P262" s="673"/>
      <c r="Q262" s="615">
        <f>C262+E262+G262+M262+I262+O262</f>
        <v>32</v>
      </c>
      <c r="R262" s="615">
        <f>D262+F262+H262+N262+J262+P262</f>
        <v>16</v>
      </c>
      <c r="S262" s="462">
        <f>S263+S264</f>
        <v>21000000</v>
      </c>
      <c r="T262" s="674">
        <f>S262</f>
        <v>21000000</v>
      </c>
      <c r="U262" s="674">
        <f>Q262</f>
        <v>32</v>
      </c>
      <c r="V262" s="674">
        <f>R262</f>
        <v>16</v>
      </c>
    </row>
    <row r="263" spans="1:22" s="32" customFormat="1" ht="18.75" customHeight="1" x14ac:dyDescent="0.25">
      <c r="A263" s="172">
        <v>1</v>
      </c>
      <c r="B263" s="31" t="s">
        <v>1649</v>
      </c>
      <c r="C263" s="626"/>
      <c r="D263" s="725"/>
      <c r="E263" s="725"/>
      <c r="F263" s="620"/>
      <c r="G263" s="619">
        <v>12</v>
      </c>
      <c r="H263" s="42">
        <v>7</v>
      </c>
      <c r="I263" s="650"/>
      <c r="J263" s="727"/>
      <c r="K263" s="645"/>
      <c r="L263" s="645"/>
      <c r="M263" s="339"/>
      <c r="N263" s="620"/>
      <c r="O263" s="339"/>
      <c r="P263" s="624"/>
      <c r="Q263" s="620"/>
      <c r="R263" s="620"/>
      <c r="S263" s="238">
        <v>1000000</v>
      </c>
      <c r="T263" s="339"/>
      <c r="U263" s="339"/>
      <c r="V263" s="339"/>
    </row>
    <row r="264" spans="1:22" s="32" customFormat="1" ht="18.75" customHeight="1" x14ac:dyDescent="0.25">
      <c r="A264" s="172">
        <v>2</v>
      </c>
      <c r="B264" s="36" t="s">
        <v>3229</v>
      </c>
      <c r="C264" s="292"/>
      <c r="D264" s="339"/>
      <c r="E264" s="339"/>
      <c r="F264" s="620"/>
      <c r="G264" s="238">
        <v>20</v>
      </c>
      <c r="H264" s="238">
        <v>9</v>
      </c>
      <c r="I264" s="620"/>
      <c r="J264" s="621"/>
      <c r="K264" s="645"/>
      <c r="L264" s="645"/>
      <c r="M264" s="620"/>
      <c r="N264" s="620"/>
      <c r="O264" s="620"/>
      <c r="P264" s="624"/>
      <c r="Q264" s="620"/>
      <c r="R264" s="620"/>
      <c r="S264" s="238">
        <v>20000000</v>
      </c>
      <c r="T264" s="339"/>
      <c r="U264" s="339"/>
      <c r="V264" s="339"/>
    </row>
    <row r="265" spans="1:22" s="32" customFormat="1" ht="18.75" customHeight="1" x14ac:dyDescent="0.25">
      <c r="A265" s="327">
        <v>37</v>
      </c>
      <c r="B265" s="449" t="s">
        <v>2639</v>
      </c>
      <c r="C265" s="462">
        <f>SUM(C266:C270)</f>
        <v>77</v>
      </c>
      <c r="D265" s="462">
        <f>SUM(D266:D270)</f>
        <v>45</v>
      </c>
      <c r="E265" s="462"/>
      <c r="F265" s="654"/>
      <c r="G265" s="462">
        <f>SUM(G266:G270)</f>
        <v>0</v>
      </c>
      <c r="H265" s="462">
        <f>SUM(H266:H270)</f>
        <v>0</v>
      </c>
      <c r="I265" s="462"/>
      <c r="J265" s="672"/>
      <c r="K265" s="645"/>
      <c r="L265" s="645"/>
      <c r="M265" s="462"/>
      <c r="N265" s="462"/>
      <c r="O265" s="462"/>
      <c r="P265" s="673"/>
      <c r="Q265" s="615">
        <f>C265+E265+G265+M265+I265+O265</f>
        <v>77</v>
      </c>
      <c r="R265" s="615">
        <f>D265+F265+H265+N265+J265+P265</f>
        <v>45</v>
      </c>
      <c r="S265" s="462">
        <f>SUM(S266:S270)</f>
        <v>11285000</v>
      </c>
      <c r="T265" s="712">
        <f>S265+750000</f>
        <v>12035000</v>
      </c>
      <c r="U265" s="674">
        <f>Q265</f>
        <v>77</v>
      </c>
      <c r="V265" s="712">
        <f>R265+11</f>
        <v>56</v>
      </c>
    </row>
    <row r="266" spans="1:22" s="32" customFormat="1" ht="18.75" customHeight="1" x14ac:dyDescent="0.25">
      <c r="A266" s="172">
        <v>1</v>
      </c>
      <c r="B266" s="29" t="s">
        <v>689</v>
      </c>
      <c r="C266" s="626">
        <v>6</v>
      </c>
      <c r="D266" s="725">
        <v>12</v>
      </c>
      <c r="E266" s="725"/>
      <c r="F266" s="620"/>
      <c r="G266" s="620"/>
      <c r="H266" s="620"/>
      <c r="I266" s="620"/>
      <c r="J266" s="621"/>
      <c r="K266" s="645"/>
      <c r="L266" s="645"/>
      <c r="M266" s="620"/>
      <c r="N266" s="620"/>
      <c r="O266" s="620"/>
      <c r="P266" s="624"/>
      <c r="Q266" s="620"/>
      <c r="R266" s="620"/>
      <c r="S266" s="726">
        <v>5000000</v>
      </c>
      <c r="T266" s="339"/>
      <c r="U266" s="339"/>
      <c r="V266" s="339"/>
    </row>
    <row r="267" spans="1:22" s="32" customFormat="1" ht="18.75" customHeight="1" x14ac:dyDescent="0.25">
      <c r="A267" s="172">
        <v>2</v>
      </c>
      <c r="B267" s="29" t="s">
        <v>698</v>
      </c>
      <c r="C267" s="238">
        <v>6</v>
      </c>
      <c r="D267" s="238">
        <v>8</v>
      </c>
      <c r="E267" s="339"/>
      <c r="F267" s="620"/>
      <c r="G267" s="620"/>
      <c r="H267" s="620"/>
      <c r="I267" s="620"/>
      <c r="J267" s="621"/>
      <c r="K267" s="645"/>
      <c r="L267" s="645"/>
      <c r="M267" s="620"/>
      <c r="N267" s="620"/>
      <c r="O267" s="620"/>
      <c r="P267" s="624"/>
      <c r="Q267" s="620"/>
      <c r="R267" s="620"/>
      <c r="S267" s="238">
        <v>1285000</v>
      </c>
      <c r="T267" s="339"/>
      <c r="U267" s="339"/>
      <c r="V267" s="339"/>
    </row>
    <row r="268" spans="1:22" s="32" customFormat="1" ht="18.75" customHeight="1" x14ac:dyDescent="0.25">
      <c r="A268" s="172">
        <v>3</v>
      </c>
      <c r="B268" s="31" t="s">
        <v>703</v>
      </c>
      <c r="C268" s="238">
        <v>40</v>
      </c>
      <c r="D268" s="238">
        <v>8</v>
      </c>
      <c r="E268" s="339"/>
      <c r="F268" s="620"/>
      <c r="G268" s="620"/>
      <c r="H268" s="620"/>
      <c r="I268" s="620"/>
      <c r="J268" s="621"/>
      <c r="K268" s="645"/>
      <c r="L268" s="645"/>
      <c r="M268" s="620"/>
      <c r="N268" s="620"/>
      <c r="O268" s="620"/>
      <c r="P268" s="624"/>
      <c r="Q268" s="620"/>
      <c r="R268" s="620"/>
      <c r="S268" s="650">
        <v>1500000</v>
      </c>
      <c r="T268" s="339"/>
      <c r="U268" s="339"/>
      <c r="V268" s="339"/>
    </row>
    <row r="269" spans="1:22" s="32" customFormat="1" ht="18.75" customHeight="1" x14ac:dyDescent="0.25">
      <c r="A269" s="172">
        <v>4</v>
      </c>
      <c r="B269" s="37" t="s">
        <v>3230</v>
      </c>
      <c r="C269" s="238">
        <v>15</v>
      </c>
      <c r="D269" s="238">
        <v>7</v>
      </c>
      <c r="E269" s="339"/>
      <c r="F269" s="620"/>
      <c r="G269" s="620"/>
      <c r="H269" s="620"/>
      <c r="I269" s="620"/>
      <c r="J269" s="621"/>
      <c r="K269" s="645"/>
      <c r="L269" s="645"/>
      <c r="M269" s="620"/>
      <c r="N269" s="620"/>
      <c r="O269" s="620"/>
      <c r="P269" s="624"/>
      <c r="Q269" s="620"/>
      <c r="R269" s="620"/>
      <c r="S269" s="238">
        <v>2500000</v>
      </c>
      <c r="T269" s="339"/>
      <c r="U269" s="339"/>
      <c r="V269" s="339"/>
    </row>
    <row r="270" spans="1:22" s="58" customFormat="1" ht="18.75" customHeight="1" x14ac:dyDescent="0.25">
      <c r="A270" s="18">
        <v>5</v>
      </c>
      <c r="B270" s="531" t="s">
        <v>2647</v>
      </c>
      <c r="C270" s="238">
        <v>10</v>
      </c>
      <c r="D270" s="238">
        <v>10</v>
      </c>
      <c r="E270" s="339"/>
      <c r="F270" s="620"/>
      <c r="G270" s="620"/>
      <c r="H270" s="620"/>
      <c r="I270" s="620"/>
      <c r="J270" s="621"/>
      <c r="K270" s="658"/>
      <c r="L270" s="658"/>
      <c r="M270" s="620"/>
      <c r="N270" s="620"/>
      <c r="O270" s="620"/>
      <c r="P270" s="624"/>
      <c r="Q270" s="620"/>
      <c r="R270" s="620"/>
      <c r="S270" s="650">
        <v>1000000</v>
      </c>
      <c r="T270" s="339"/>
      <c r="U270" s="339"/>
      <c r="V270" s="339"/>
    </row>
    <row r="271" spans="1:22" s="32" customFormat="1" ht="18.75" customHeight="1" x14ac:dyDescent="0.25">
      <c r="A271" s="327">
        <v>38</v>
      </c>
      <c r="B271" s="449" t="s">
        <v>2649</v>
      </c>
      <c r="C271" s="462">
        <f>SUM(C272:C274)</f>
        <v>27</v>
      </c>
      <c r="D271" s="462">
        <f>SUM(D272:D274)</f>
        <v>29</v>
      </c>
      <c r="E271" s="645"/>
      <c r="F271" s="645"/>
      <c r="G271" s="645"/>
      <c r="H271" s="645"/>
      <c r="I271" s="645"/>
      <c r="J271" s="646"/>
      <c r="K271" s="645"/>
      <c r="L271" s="645"/>
      <c r="M271" s="462">
        <f>SUM(M272:M274)</f>
        <v>0</v>
      </c>
      <c r="N271" s="462">
        <f>SUM(N272:N274)</f>
        <v>0</v>
      </c>
      <c r="O271" s="645"/>
      <c r="P271" s="647"/>
      <c r="Q271" s="615">
        <f>C271+E271+G271+M271+I271+O271</f>
        <v>27</v>
      </c>
      <c r="R271" s="615">
        <f>D271+F271+H271+N271+J271+P271</f>
        <v>29</v>
      </c>
      <c r="S271" s="462">
        <f>SUM(S272:S274)</f>
        <v>4409600</v>
      </c>
      <c r="T271" s="712">
        <f>S271+9800000</f>
        <v>14209600</v>
      </c>
      <c r="U271" s="674">
        <f>Q271</f>
        <v>27</v>
      </c>
      <c r="V271" s="712">
        <f>R271+32</f>
        <v>61</v>
      </c>
    </row>
    <row r="272" spans="1:22" s="32" customFormat="1" ht="18.75" customHeight="1" x14ac:dyDescent="0.25">
      <c r="A272" s="172">
        <v>1</v>
      </c>
      <c r="B272" s="26" t="s">
        <v>693</v>
      </c>
      <c r="C272" s="238">
        <v>15</v>
      </c>
      <c r="D272" s="238">
        <v>15</v>
      </c>
      <c r="E272" s="339"/>
      <c r="F272" s="620"/>
      <c r="G272" s="620"/>
      <c r="H272" s="620"/>
      <c r="I272" s="620"/>
      <c r="J272" s="621"/>
      <c r="K272" s="645"/>
      <c r="L272" s="645"/>
      <c r="M272" s="620"/>
      <c r="N272" s="620"/>
      <c r="O272" s="620"/>
      <c r="P272" s="624"/>
      <c r="Q272" s="620"/>
      <c r="R272" s="620"/>
      <c r="S272" s="238">
        <v>1209600</v>
      </c>
      <c r="T272" s="339"/>
      <c r="U272" s="339"/>
      <c r="V272" s="339"/>
    </row>
    <row r="273" spans="1:22" s="32" customFormat="1" ht="16.5" customHeight="1" x14ac:dyDescent="0.25">
      <c r="A273" s="172">
        <v>2</v>
      </c>
      <c r="B273" s="36" t="s">
        <v>707</v>
      </c>
      <c r="C273" s="238">
        <v>5</v>
      </c>
      <c r="D273" s="238">
        <v>7</v>
      </c>
      <c r="E273" s="339"/>
      <c r="F273" s="620"/>
      <c r="G273" s="620"/>
      <c r="H273" s="620"/>
      <c r="I273" s="620"/>
      <c r="J273" s="621"/>
      <c r="K273" s="645"/>
      <c r="L273" s="645"/>
      <c r="M273" s="620"/>
      <c r="N273" s="620"/>
      <c r="O273" s="620"/>
      <c r="P273" s="624"/>
      <c r="Q273" s="620"/>
      <c r="R273" s="620"/>
      <c r="S273" s="238">
        <v>1200000</v>
      </c>
      <c r="T273" s="339"/>
      <c r="U273" s="339"/>
      <c r="V273" s="339"/>
    </row>
    <row r="274" spans="1:22" s="32" customFormat="1" ht="16.5" customHeight="1" x14ac:dyDescent="0.25">
      <c r="A274" s="172">
        <v>3</v>
      </c>
      <c r="B274" s="37" t="s">
        <v>3231</v>
      </c>
      <c r="C274" s="238">
        <v>7</v>
      </c>
      <c r="D274" s="238">
        <v>7</v>
      </c>
      <c r="E274" s="339"/>
      <c r="F274" s="620"/>
      <c r="G274" s="620"/>
      <c r="H274" s="620"/>
      <c r="I274" s="620"/>
      <c r="J274" s="621"/>
      <c r="K274" s="645"/>
      <c r="L274" s="645"/>
      <c r="M274" s="620"/>
      <c r="N274" s="620"/>
      <c r="O274" s="620"/>
      <c r="P274" s="624"/>
      <c r="Q274" s="620"/>
      <c r="R274" s="620"/>
      <c r="S274" s="650">
        <v>2000000</v>
      </c>
      <c r="T274" s="339"/>
      <c r="U274" s="339"/>
      <c r="V274" s="339"/>
    </row>
    <row r="275" spans="1:22" s="32" customFormat="1" ht="16.5" customHeight="1" x14ac:dyDescent="0.25">
      <c r="A275" s="327">
        <v>39</v>
      </c>
      <c r="B275" s="449" t="s">
        <v>2667</v>
      </c>
      <c r="C275" s="462">
        <f>SUM(C276:C288)</f>
        <v>93</v>
      </c>
      <c r="D275" s="462">
        <f>SUM(D276:D288)</f>
        <v>82</v>
      </c>
      <c r="E275" s="462"/>
      <c r="F275" s="462"/>
      <c r="G275" s="462"/>
      <c r="H275" s="462"/>
      <c r="I275" s="462">
        <f t="shared" ref="I275:N275" si="4">SUM(I276:I288)</f>
        <v>12</v>
      </c>
      <c r="J275" s="672">
        <f t="shared" si="4"/>
        <v>18</v>
      </c>
      <c r="K275" s="462">
        <f t="shared" si="4"/>
        <v>40</v>
      </c>
      <c r="L275" s="462">
        <f t="shared" si="4"/>
        <v>8</v>
      </c>
      <c r="M275" s="462">
        <f t="shared" si="4"/>
        <v>0</v>
      </c>
      <c r="N275" s="462">
        <f t="shared" si="4"/>
        <v>0</v>
      </c>
      <c r="O275" s="462"/>
      <c r="P275" s="673"/>
      <c r="Q275" s="615">
        <f>C275+E275+G275++K275+M275+I275+O275</f>
        <v>145</v>
      </c>
      <c r="R275" s="615">
        <f>D275+F275+H275+L275+N275+J275+P275</f>
        <v>108</v>
      </c>
      <c r="S275" s="462">
        <f>SUM(S276:S288)</f>
        <v>20530000</v>
      </c>
      <c r="T275" s="712">
        <f>S275+2010000</f>
        <v>22540000</v>
      </c>
      <c r="U275" s="674">
        <f>Q275</f>
        <v>145</v>
      </c>
      <c r="V275" s="712">
        <f>R275+65</f>
        <v>173</v>
      </c>
    </row>
    <row r="276" spans="1:22" s="32" customFormat="1" ht="30" customHeight="1" x14ac:dyDescent="0.25">
      <c r="A276" s="172">
        <v>1</v>
      </c>
      <c r="B276" s="36" t="s">
        <v>776</v>
      </c>
      <c r="C276" s="31">
        <v>7</v>
      </c>
      <c r="D276" s="728">
        <v>9</v>
      </c>
      <c r="E276" s="43"/>
      <c r="F276" s="339"/>
      <c r="G276" s="620"/>
      <c r="H276" s="620"/>
      <c r="I276" s="339"/>
      <c r="J276" s="621"/>
      <c r="K276" s="645"/>
      <c r="L276" s="645"/>
      <c r="M276" s="620"/>
      <c r="N276" s="339"/>
      <c r="O276" s="620"/>
      <c r="P276" s="624"/>
      <c r="Q276" s="620"/>
      <c r="R276" s="620"/>
      <c r="S276" s="238">
        <v>8000000</v>
      </c>
      <c r="T276" s="339"/>
      <c r="U276" s="339"/>
      <c r="V276" s="339"/>
    </row>
    <row r="277" spans="1:22" s="702" customFormat="1" ht="16.5" customHeight="1" x14ac:dyDescent="0.25">
      <c r="A277" s="172">
        <v>2</v>
      </c>
      <c r="B277" s="31" t="s">
        <v>766</v>
      </c>
      <c r="C277" s="619">
        <v>10</v>
      </c>
      <c r="D277" s="42">
        <v>7</v>
      </c>
      <c r="E277" s="292"/>
      <c r="F277" s="620"/>
      <c r="G277" s="620"/>
      <c r="H277" s="620"/>
      <c r="I277" s="622"/>
      <c r="J277" s="621"/>
      <c r="K277" s="699"/>
      <c r="L277" s="699"/>
      <c r="M277" s="620"/>
      <c r="N277" s="620"/>
      <c r="O277" s="620"/>
      <c r="P277" s="624"/>
      <c r="Q277" s="620"/>
      <c r="R277" s="620"/>
      <c r="S277" s="238">
        <v>3000000</v>
      </c>
      <c r="T277" s="696"/>
      <c r="U277" s="696"/>
      <c r="V277" s="696"/>
    </row>
    <row r="278" spans="1:22" s="702" customFormat="1" ht="16.5" customHeight="1" x14ac:dyDescent="0.25">
      <c r="A278" s="172">
        <v>3</v>
      </c>
      <c r="B278" s="37" t="s">
        <v>821</v>
      </c>
      <c r="C278" s="238">
        <v>14</v>
      </c>
      <c r="D278" s="238">
        <v>7</v>
      </c>
      <c r="E278" s="339"/>
      <c r="F278" s="339"/>
      <c r="G278" s="620"/>
      <c r="H278" s="620"/>
      <c r="I278" s="339"/>
      <c r="J278" s="621"/>
      <c r="K278" s="699"/>
      <c r="L278" s="699"/>
      <c r="M278" s="620"/>
      <c r="N278" s="339"/>
      <c r="O278" s="620"/>
      <c r="P278" s="624"/>
      <c r="Q278" s="620"/>
      <c r="R278" s="620"/>
      <c r="S278" s="238">
        <v>100000</v>
      </c>
      <c r="T278" s="696"/>
      <c r="U278" s="696"/>
      <c r="V278" s="696"/>
    </row>
    <row r="279" spans="1:22" ht="16.5" customHeight="1" x14ac:dyDescent="0.25">
      <c r="A279" s="172">
        <v>4</v>
      </c>
      <c r="B279" s="45" t="s">
        <v>855</v>
      </c>
      <c r="C279" s="238">
        <v>7</v>
      </c>
      <c r="D279" s="238">
        <v>7</v>
      </c>
      <c r="E279" s="339"/>
      <c r="F279" s="339"/>
      <c r="G279" s="620"/>
      <c r="H279" s="620"/>
      <c r="I279" s="339"/>
      <c r="J279" s="621"/>
      <c r="K279" s="339"/>
      <c r="L279" s="339"/>
      <c r="M279" s="620"/>
      <c r="N279" s="339"/>
      <c r="O279" s="620"/>
      <c r="P279" s="624"/>
      <c r="Q279" s="620"/>
      <c r="R279" s="620"/>
      <c r="S279" s="238">
        <v>500000</v>
      </c>
      <c r="T279" s="618"/>
      <c r="U279" s="618"/>
      <c r="V279" s="618"/>
    </row>
    <row r="280" spans="1:22" s="702" customFormat="1" ht="16.5" customHeight="1" x14ac:dyDescent="0.25">
      <c r="A280" s="172">
        <v>5</v>
      </c>
      <c r="B280" s="45" t="s">
        <v>878</v>
      </c>
      <c r="C280" s="635">
        <v>7</v>
      </c>
      <c r="D280" s="635">
        <v>7</v>
      </c>
      <c r="E280" s="645"/>
      <c r="F280" s="339"/>
      <c r="G280" s="620"/>
      <c r="H280" s="620"/>
      <c r="I280" s="339"/>
      <c r="J280" s="621"/>
      <c r="K280" s="699"/>
      <c r="L280" s="699"/>
      <c r="M280" s="620"/>
      <c r="N280" s="339"/>
      <c r="O280" s="620"/>
      <c r="P280" s="624"/>
      <c r="Q280" s="620"/>
      <c r="R280" s="620"/>
      <c r="S280" s="238">
        <v>210000</v>
      </c>
      <c r="T280" s="696"/>
      <c r="U280" s="696"/>
      <c r="V280" s="696"/>
    </row>
    <row r="281" spans="1:22" ht="16.5" customHeight="1" x14ac:dyDescent="0.25">
      <c r="A281" s="172">
        <v>6</v>
      </c>
      <c r="B281" s="716" t="s">
        <v>2697</v>
      </c>
      <c r="C281" s="635">
        <v>8</v>
      </c>
      <c r="D281" s="635">
        <v>5</v>
      </c>
      <c r="E281" s="658"/>
      <c r="F281" s="658"/>
      <c r="G281" s="658"/>
      <c r="H281" s="620"/>
      <c r="I281" s="339"/>
      <c r="J281" s="621"/>
      <c r="K281" s="339"/>
      <c r="L281" s="339"/>
      <c r="M281" s="620"/>
      <c r="N281" s="339"/>
      <c r="O281" s="620"/>
      <c r="P281" s="624"/>
      <c r="Q281" s="620"/>
      <c r="R281" s="620"/>
      <c r="S281" s="238">
        <v>500000</v>
      </c>
      <c r="T281" s="339"/>
      <c r="U281" s="339"/>
      <c r="V281" s="339"/>
    </row>
    <row r="282" spans="1:22" ht="16.5" customHeight="1" x14ac:dyDescent="0.25">
      <c r="A282" s="144">
        <v>7</v>
      </c>
      <c r="B282" s="36" t="s">
        <v>796</v>
      </c>
      <c r="C282" s="238">
        <v>7</v>
      </c>
      <c r="D282" s="238">
        <v>7</v>
      </c>
      <c r="E282" s="339"/>
      <c r="F282" s="339"/>
      <c r="G282" s="620"/>
      <c r="H282" s="620"/>
      <c r="I282" s="339"/>
      <c r="J282" s="621"/>
      <c r="K282" s="339"/>
      <c r="L282" s="339"/>
      <c r="M282" s="620"/>
      <c r="N282" s="339"/>
      <c r="O282" s="620"/>
      <c r="P282" s="624"/>
      <c r="Q282" s="620"/>
      <c r="R282" s="620"/>
      <c r="S282" s="238">
        <v>400000</v>
      </c>
      <c r="T282" s="339"/>
      <c r="U282" s="339"/>
      <c r="V282" s="339"/>
    </row>
    <row r="283" spans="1:22" ht="16.5" customHeight="1" x14ac:dyDescent="0.25">
      <c r="A283" s="144">
        <v>8</v>
      </c>
      <c r="B283" s="20" t="s">
        <v>931</v>
      </c>
      <c r="C283" s="238">
        <v>8</v>
      </c>
      <c r="D283" s="238">
        <v>8</v>
      </c>
      <c r="E283" s="339"/>
      <c r="F283" s="339"/>
      <c r="G283" s="620"/>
      <c r="H283" s="620"/>
      <c r="I283" s="339"/>
      <c r="J283" s="621"/>
      <c r="K283" s="339"/>
      <c r="L283" s="339"/>
      <c r="M283" s="620"/>
      <c r="N283" s="339"/>
      <c r="O283" s="620"/>
      <c r="P283" s="624"/>
      <c r="Q283" s="620"/>
      <c r="R283" s="620"/>
      <c r="S283" s="238">
        <v>500000</v>
      </c>
      <c r="T283" s="339"/>
      <c r="U283" s="339"/>
      <c r="V283" s="339"/>
    </row>
    <row r="284" spans="1:22" s="139" customFormat="1" ht="16.5" customHeight="1" x14ac:dyDescent="0.25">
      <c r="A284" s="144">
        <v>9</v>
      </c>
      <c r="B284" s="134" t="s">
        <v>968</v>
      </c>
      <c r="C284" s="681">
        <v>5</v>
      </c>
      <c r="D284" s="681">
        <v>5</v>
      </c>
      <c r="E284" s="678"/>
      <c r="F284" s="678"/>
      <c r="G284" s="677"/>
      <c r="H284" s="677"/>
      <c r="I284" s="678"/>
      <c r="J284" s="679"/>
      <c r="K284" s="678"/>
      <c r="L284" s="678"/>
      <c r="M284" s="677"/>
      <c r="N284" s="678"/>
      <c r="O284" s="677"/>
      <c r="P284" s="709"/>
      <c r="Q284" s="677"/>
      <c r="R284" s="677"/>
      <c r="S284" s="681">
        <v>50000</v>
      </c>
      <c r="T284" s="678"/>
      <c r="U284" s="678"/>
      <c r="V284" s="678"/>
    </row>
    <row r="285" spans="1:22" s="139" customFormat="1" ht="16.5" customHeight="1" x14ac:dyDescent="0.25">
      <c r="A285" s="144">
        <v>10</v>
      </c>
      <c r="B285" s="176" t="s">
        <v>977</v>
      </c>
      <c r="C285" s="681">
        <v>20</v>
      </c>
      <c r="D285" s="681">
        <v>20</v>
      </c>
      <c r="E285" s="678"/>
      <c r="F285" s="678"/>
      <c r="G285" s="677"/>
      <c r="H285" s="677"/>
      <c r="I285" s="678"/>
      <c r="J285" s="679"/>
      <c r="K285" s="678"/>
      <c r="L285" s="678"/>
      <c r="M285" s="677"/>
      <c r="N285" s="678"/>
      <c r="O285" s="677"/>
      <c r="P285" s="709"/>
      <c r="Q285" s="677"/>
      <c r="R285" s="677"/>
      <c r="S285" s="681">
        <v>700000</v>
      </c>
      <c r="T285" s="678"/>
      <c r="U285" s="678"/>
      <c r="V285" s="678"/>
    </row>
    <row r="286" spans="1:22" ht="16.5" customHeight="1" x14ac:dyDescent="0.25">
      <c r="A286" s="89">
        <v>11</v>
      </c>
      <c r="B286" s="29" t="s">
        <v>1910</v>
      </c>
      <c r="C286" s="619"/>
      <c r="D286" s="620"/>
      <c r="E286" s="620"/>
      <c r="F286" s="620"/>
      <c r="G286" s="620"/>
      <c r="H286" s="620"/>
      <c r="I286" s="620"/>
      <c r="J286" s="621"/>
      <c r="K286" s="622">
        <v>40</v>
      </c>
      <c r="L286" s="620">
        <v>8</v>
      </c>
      <c r="M286" s="339"/>
      <c r="N286" s="339"/>
      <c r="O286" s="620"/>
      <c r="P286" s="624"/>
      <c r="Q286" s="620"/>
      <c r="R286" s="620"/>
      <c r="S286" s="625">
        <v>1100000</v>
      </c>
      <c r="T286" s="339"/>
      <c r="U286" s="339"/>
      <c r="V286" s="339"/>
    </row>
    <row r="287" spans="1:22" ht="16.5" customHeight="1" x14ac:dyDescent="0.25">
      <c r="A287" s="89">
        <v>12</v>
      </c>
      <c r="B287" s="29" t="s">
        <v>2700</v>
      </c>
      <c r="C287" s="619"/>
      <c r="D287" s="620"/>
      <c r="E287" s="620"/>
      <c r="F287" s="620"/>
      <c r="G287" s="620"/>
      <c r="H287" s="620"/>
      <c r="I287" s="622">
        <v>7</v>
      </c>
      <c r="J287" s="621">
        <v>11</v>
      </c>
      <c r="K287" s="339"/>
      <c r="L287" s="339"/>
      <c r="M287" s="620"/>
      <c r="N287" s="620"/>
      <c r="O287" s="620"/>
      <c r="P287" s="624"/>
      <c r="Q287" s="620"/>
      <c r="R287" s="620"/>
      <c r="S287" s="625">
        <v>4970000</v>
      </c>
      <c r="T287" s="339"/>
      <c r="U287" s="339"/>
      <c r="V287" s="339"/>
    </row>
    <row r="288" spans="1:22" ht="16.5" customHeight="1" x14ac:dyDescent="0.25">
      <c r="A288" s="89">
        <v>13</v>
      </c>
      <c r="B288" s="729" t="s">
        <v>2167</v>
      </c>
      <c r="C288" s="619"/>
      <c r="D288" s="620"/>
      <c r="E288" s="620"/>
      <c r="F288" s="620"/>
      <c r="G288" s="620"/>
      <c r="H288" s="620"/>
      <c r="I288" s="622">
        <v>5</v>
      </c>
      <c r="J288" s="621">
        <v>7</v>
      </c>
      <c r="K288" s="339"/>
      <c r="L288" s="339"/>
      <c r="M288" s="620"/>
      <c r="N288" s="620"/>
      <c r="O288" s="620"/>
      <c r="P288" s="624"/>
      <c r="Q288" s="620"/>
      <c r="R288" s="620"/>
      <c r="S288" s="625">
        <v>500000</v>
      </c>
      <c r="T288" s="339"/>
      <c r="U288" s="339"/>
      <c r="V288" s="339"/>
    </row>
    <row r="289" spans="1:22" ht="16.5" customHeight="1" x14ac:dyDescent="0.25">
      <c r="A289" s="327">
        <v>40</v>
      </c>
      <c r="B289" s="449" t="s">
        <v>2705</v>
      </c>
      <c r="C289" s="462">
        <f>SUM(C290:C305)</f>
        <v>224</v>
      </c>
      <c r="D289" s="462">
        <f>SUM(D290:D305)</f>
        <v>141</v>
      </c>
      <c r="E289" s="699"/>
      <c r="F289" s="699"/>
      <c r="G289" s="699"/>
      <c r="H289" s="699"/>
      <c r="I289" s="699"/>
      <c r="J289" s="713"/>
      <c r="K289" s="339"/>
      <c r="L289" s="339"/>
      <c r="M289" s="462">
        <f>SUM(M290:M300)</f>
        <v>12</v>
      </c>
      <c r="N289" s="462">
        <f>SUM(N290:N300)</f>
        <v>12</v>
      </c>
      <c r="O289" s="699"/>
      <c r="P289" s="714"/>
      <c r="Q289" s="615">
        <f>C289+E289+G289+M289+I289+O289</f>
        <v>236</v>
      </c>
      <c r="R289" s="615">
        <f>D289+F289+H289+N289+J289+P289</f>
        <v>153</v>
      </c>
      <c r="S289" s="462">
        <f>SUM(S290:S305)</f>
        <v>14634000</v>
      </c>
      <c r="T289" s="712">
        <f>S289</f>
        <v>14634000</v>
      </c>
      <c r="U289" s="674">
        <f>Q289</f>
        <v>236</v>
      </c>
      <c r="V289" s="712">
        <f>R289</f>
        <v>153</v>
      </c>
    </row>
    <row r="290" spans="1:22" ht="16.5" customHeight="1" x14ac:dyDescent="0.25">
      <c r="A290" s="172">
        <v>1</v>
      </c>
      <c r="B290" s="28" t="s">
        <v>732</v>
      </c>
      <c r="C290" s="238">
        <v>7</v>
      </c>
      <c r="D290" s="238">
        <v>7</v>
      </c>
      <c r="E290" s="339"/>
      <c r="F290" s="620"/>
      <c r="G290" s="620"/>
      <c r="H290" s="620"/>
      <c r="I290" s="620"/>
      <c r="J290" s="621"/>
      <c r="K290" s="339"/>
      <c r="L290" s="339"/>
      <c r="M290" s="620"/>
      <c r="N290" s="620"/>
      <c r="O290" s="620"/>
      <c r="P290" s="624"/>
      <c r="Q290" s="620"/>
      <c r="R290" s="620"/>
      <c r="S290" s="238">
        <v>7500000</v>
      </c>
      <c r="T290" s="339"/>
      <c r="U290" s="339"/>
      <c r="V290" s="339"/>
    </row>
    <row r="291" spans="1:22" ht="16.5" customHeight="1" x14ac:dyDescent="0.25">
      <c r="A291" s="172">
        <v>2</v>
      </c>
      <c r="B291" s="29" t="s">
        <v>3232</v>
      </c>
      <c r="C291" s="619"/>
      <c r="D291" s="620"/>
      <c r="E291" s="620"/>
      <c r="F291" s="620"/>
      <c r="G291" s="620"/>
      <c r="H291" s="620"/>
      <c r="I291" s="620"/>
      <c r="J291" s="621"/>
      <c r="K291" s="339"/>
      <c r="L291" s="339"/>
      <c r="M291" s="622">
        <v>12</v>
      </c>
      <c r="N291" s="620">
        <v>12</v>
      </c>
      <c r="O291" s="620"/>
      <c r="P291" s="624"/>
      <c r="Q291" s="620"/>
      <c r="R291" s="620"/>
      <c r="S291" s="625">
        <v>60000</v>
      </c>
      <c r="T291" s="339"/>
      <c r="U291" s="339"/>
      <c r="V291" s="339"/>
    </row>
    <row r="292" spans="1:22" ht="16.5" customHeight="1" x14ac:dyDescent="0.25">
      <c r="A292" s="172">
        <v>3</v>
      </c>
      <c r="B292" s="28" t="s">
        <v>727</v>
      </c>
      <c r="C292" s="238">
        <v>24</v>
      </c>
      <c r="D292" s="238">
        <v>24</v>
      </c>
      <c r="E292" s="339"/>
      <c r="F292" s="620"/>
      <c r="G292" s="620"/>
      <c r="H292" s="620"/>
      <c r="I292" s="620"/>
      <c r="J292" s="621"/>
      <c r="K292" s="339"/>
      <c r="L292" s="339"/>
      <c r="M292" s="620"/>
      <c r="N292" s="620"/>
      <c r="O292" s="620"/>
      <c r="P292" s="624"/>
      <c r="Q292" s="620"/>
      <c r="R292" s="620"/>
      <c r="S292" s="238">
        <v>2000000</v>
      </c>
      <c r="T292" s="339"/>
      <c r="U292" s="339"/>
      <c r="V292" s="339"/>
    </row>
    <row r="293" spans="1:22" ht="16.5" customHeight="1" x14ac:dyDescent="0.25">
      <c r="A293" s="172">
        <v>4</v>
      </c>
      <c r="B293" s="28" t="s">
        <v>742</v>
      </c>
      <c r="C293" s="238">
        <v>7</v>
      </c>
      <c r="D293" s="238">
        <v>7</v>
      </c>
      <c r="E293" s="339"/>
      <c r="F293" s="620"/>
      <c r="G293" s="620"/>
      <c r="H293" s="620"/>
      <c r="I293" s="620"/>
      <c r="J293" s="621"/>
      <c r="K293" s="339"/>
      <c r="L293" s="339"/>
      <c r="M293" s="620"/>
      <c r="N293" s="620"/>
      <c r="O293" s="620"/>
      <c r="P293" s="624"/>
      <c r="Q293" s="620"/>
      <c r="R293" s="620"/>
      <c r="S293" s="238">
        <v>100000</v>
      </c>
      <c r="T293" s="339"/>
      <c r="U293" s="339"/>
      <c r="V293" s="339"/>
    </row>
    <row r="294" spans="1:22" ht="16.5" customHeight="1" x14ac:dyDescent="0.25">
      <c r="A294" s="172">
        <v>5</v>
      </c>
      <c r="B294" s="26" t="s">
        <v>3233</v>
      </c>
      <c r="C294" s="238">
        <v>30</v>
      </c>
      <c r="D294" s="238">
        <v>8</v>
      </c>
      <c r="E294" s="339"/>
      <c r="F294" s="620"/>
      <c r="G294" s="620"/>
      <c r="H294" s="620"/>
      <c r="I294" s="620"/>
      <c r="J294" s="621"/>
      <c r="K294" s="339"/>
      <c r="L294" s="339"/>
      <c r="M294" s="620"/>
      <c r="N294" s="620"/>
      <c r="O294" s="620"/>
      <c r="P294" s="624"/>
      <c r="Q294" s="620"/>
      <c r="R294" s="620"/>
      <c r="S294" s="238">
        <v>50000</v>
      </c>
      <c r="T294" s="339"/>
      <c r="U294" s="339"/>
      <c r="V294" s="339"/>
    </row>
    <row r="295" spans="1:22" ht="16.5" customHeight="1" x14ac:dyDescent="0.25">
      <c r="A295" s="172">
        <v>6</v>
      </c>
      <c r="B295" s="37" t="s">
        <v>801</v>
      </c>
      <c r="C295" s="238">
        <v>15</v>
      </c>
      <c r="D295" s="238">
        <v>7</v>
      </c>
      <c r="E295" s="339"/>
      <c r="F295" s="339"/>
      <c r="G295" s="620"/>
      <c r="H295" s="620"/>
      <c r="I295" s="339"/>
      <c r="J295" s="621"/>
      <c r="K295" s="339"/>
      <c r="L295" s="339"/>
      <c r="M295" s="620"/>
      <c r="N295" s="339"/>
      <c r="O295" s="620"/>
      <c r="P295" s="624"/>
      <c r="Q295" s="620"/>
      <c r="R295" s="620"/>
      <c r="S295" s="238">
        <v>500000</v>
      </c>
      <c r="T295" s="339"/>
      <c r="U295" s="339"/>
      <c r="V295" s="339"/>
    </row>
    <row r="296" spans="1:22" ht="18.75" customHeight="1" x14ac:dyDescent="0.25">
      <c r="A296" s="144">
        <v>7</v>
      </c>
      <c r="B296" s="45" t="s">
        <v>3234</v>
      </c>
      <c r="C296" s="635">
        <v>25</v>
      </c>
      <c r="D296" s="635">
        <v>11</v>
      </c>
      <c r="E296" s="645"/>
      <c r="F296" s="339"/>
      <c r="G296" s="620"/>
      <c r="H296" s="620"/>
      <c r="I296" s="339"/>
      <c r="J296" s="621"/>
      <c r="K296" s="339"/>
      <c r="L296" s="339"/>
      <c r="M296" s="620"/>
      <c r="N296" s="339"/>
      <c r="O296" s="620"/>
      <c r="P296" s="624"/>
      <c r="Q296" s="620"/>
      <c r="R296" s="620"/>
      <c r="S296" s="238">
        <v>1500000</v>
      </c>
      <c r="T296" s="339"/>
      <c r="U296" s="339"/>
      <c r="V296" s="339"/>
    </row>
    <row r="297" spans="1:22" ht="18.75" customHeight="1" x14ac:dyDescent="0.25">
      <c r="A297" s="144">
        <v>8</v>
      </c>
      <c r="B297" s="45" t="s">
        <v>875</v>
      </c>
      <c r="C297" s="635">
        <v>8</v>
      </c>
      <c r="D297" s="635">
        <v>8</v>
      </c>
      <c r="E297" s="645"/>
      <c r="F297" s="339"/>
      <c r="G297" s="620"/>
      <c r="H297" s="620"/>
      <c r="I297" s="339"/>
      <c r="J297" s="621"/>
      <c r="K297" s="339"/>
      <c r="L297" s="339"/>
      <c r="M297" s="620"/>
      <c r="N297" s="339"/>
      <c r="O297" s="620"/>
      <c r="P297" s="624"/>
      <c r="Q297" s="620"/>
      <c r="R297" s="620"/>
      <c r="S297" s="238">
        <v>500000</v>
      </c>
      <c r="T297" s="339"/>
      <c r="U297" s="339"/>
      <c r="V297" s="339"/>
    </row>
    <row r="298" spans="1:22" ht="18.75" customHeight="1" x14ac:dyDescent="0.25">
      <c r="A298" s="144">
        <v>9</v>
      </c>
      <c r="B298" s="36" t="s">
        <v>781</v>
      </c>
      <c r="C298" s="619">
        <v>50</v>
      </c>
      <c r="D298" s="238">
        <v>16</v>
      </c>
      <c r="E298" s="42"/>
      <c r="F298" s="339"/>
      <c r="G298" s="620"/>
      <c r="H298" s="620"/>
      <c r="I298" s="339"/>
      <c r="J298" s="621"/>
      <c r="K298" s="339"/>
      <c r="L298" s="339"/>
      <c r="M298" s="620"/>
      <c r="N298" s="339"/>
      <c r="O298" s="620"/>
      <c r="P298" s="624"/>
      <c r="Q298" s="620"/>
      <c r="R298" s="620"/>
      <c r="S298" s="238">
        <v>50000</v>
      </c>
      <c r="T298" s="339"/>
      <c r="U298" s="339"/>
      <c r="V298" s="339"/>
    </row>
    <row r="299" spans="1:22" s="32" customFormat="1" ht="18.75" customHeight="1" x14ac:dyDescent="0.25">
      <c r="A299" s="144">
        <v>10</v>
      </c>
      <c r="B299" s="42" t="s">
        <v>840</v>
      </c>
      <c r="C299" s="238">
        <v>7</v>
      </c>
      <c r="D299" s="238">
        <v>7</v>
      </c>
      <c r="E299" s="339"/>
      <c r="F299" s="339"/>
      <c r="G299" s="620"/>
      <c r="H299" s="620"/>
      <c r="I299" s="339"/>
      <c r="J299" s="621"/>
      <c r="K299" s="645"/>
      <c r="L299" s="645"/>
      <c r="M299" s="620"/>
      <c r="N299" s="339"/>
      <c r="O299" s="620"/>
      <c r="P299" s="624"/>
      <c r="Q299" s="620"/>
      <c r="R299" s="620"/>
      <c r="S299" s="238">
        <v>20000</v>
      </c>
      <c r="T299" s="339"/>
      <c r="U299" s="339"/>
      <c r="V299" s="339"/>
    </row>
    <row r="300" spans="1:22" s="32" customFormat="1" ht="21" customHeight="1" x14ac:dyDescent="0.25">
      <c r="A300" s="144">
        <v>11</v>
      </c>
      <c r="B300" s="45" t="s">
        <v>902</v>
      </c>
      <c r="C300" s="238">
        <v>6</v>
      </c>
      <c r="D300" s="238">
        <v>6</v>
      </c>
      <c r="E300" s="645"/>
      <c r="F300" s="339"/>
      <c r="G300" s="620"/>
      <c r="H300" s="620"/>
      <c r="I300" s="339"/>
      <c r="J300" s="621"/>
      <c r="K300" s="645"/>
      <c r="L300" s="645"/>
      <c r="M300" s="620"/>
      <c r="N300" s="339"/>
      <c r="O300" s="620"/>
      <c r="P300" s="624"/>
      <c r="Q300" s="620"/>
      <c r="R300" s="620"/>
      <c r="S300" s="238">
        <v>500000</v>
      </c>
      <c r="T300" s="339"/>
      <c r="U300" s="339"/>
      <c r="V300" s="339"/>
    </row>
    <row r="301" spans="1:22" s="32" customFormat="1" ht="21" customHeight="1" x14ac:dyDescent="0.25">
      <c r="A301" s="144">
        <v>12</v>
      </c>
      <c r="B301" s="45" t="s">
        <v>3235</v>
      </c>
      <c r="C301" s="238">
        <v>5</v>
      </c>
      <c r="D301" s="238">
        <v>7</v>
      </c>
      <c r="E301" s="645"/>
      <c r="F301" s="339"/>
      <c r="G301" s="620"/>
      <c r="H301" s="620"/>
      <c r="I301" s="339"/>
      <c r="J301" s="621"/>
      <c r="K301" s="699"/>
      <c r="L301" s="699"/>
      <c r="M301" s="620"/>
      <c r="N301" s="339"/>
      <c r="O301" s="620"/>
      <c r="P301" s="620"/>
      <c r="Q301" s="620"/>
      <c r="R301" s="620"/>
      <c r="S301" s="681">
        <v>200000</v>
      </c>
      <c r="T301" s="339"/>
      <c r="U301" s="339"/>
      <c r="V301" s="339"/>
    </row>
    <row r="302" spans="1:22" s="139" customFormat="1" ht="21" customHeight="1" x14ac:dyDescent="0.25">
      <c r="A302" s="144">
        <v>13</v>
      </c>
      <c r="B302" s="176" t="s">
        <v>954</v>
      </c>
      <c r="C302" s="681">
        <v>15</v>
      </c>
      <c r="D302" s="708">
        <v>8</v>
      </c>
      <c r="E302" s="680"/>
      <c r="F302" s="678"/>
      <c r="G302" s="677"/>
      <c r="H302" s="677"/>
      <c r="I302" s="678"/>
      <c r="J302" s="679"/>
      <c r="K302" s="680"/>
      <c r="L302" s="680"/>
      <c r="M302" s="677"/>
      <c r="N302" s="678"/>
      <c r="O302" s="677"/>
      <c r="P302" s="677"/>
      <c r="Q302" s="677"/>
      <c r="R302" s="677"/>
      <c r="S302" s="730">
        <v>700000</v>
      </c>
      <c r="T302" s="678"/>
      <c r="U302" s="678"/>
      <c r="V302" s="678"/>
    </row>
    <row r="303" spans="1:22" s="139" customFormat="1" ht="21" customHeight="1" x14ac:dyDescent="0.25">
      <c r="A303" s="144">
        <v>14</v>
      </c>
      <c r="B303" s="176" t="s">
        <v>958</v>
      </c>
      <c r="C303" s="681">
        <v>5</v>
      </c>
      <c r="D303" s="134">
        <v>5</v>
      </c>
      <c r="E303" s="680"/>
      <c r="F303" s="678"/>
      <c r="G303" s="677"/>
      <c r="H303" s="677"/>
      <c r="I303" s="678"/>
      <c r="J303" s="679"/>
      <c r="K303" s="680"/>
      <c r="L303" s="680"/>
      <c r="M303" s="677"/>
      <c r="N303" s="678"/>
      <c r="O303" s="677"/>
      <c r="P303" s="677"/>
      <c r="Q303" s="677"/>
      <c r="R303" s="677"/>
      <c r="S303" s="731">
        <v>300000</v>
      </c>
      <c r="T303" s="678"/>
      <c r="U303" s="678"/>
      <c r="V303" s="678"/>
    </row>
    <row r="304" spans="1:22" s="139" customFormat="1" ht="21" customHeight="1" x14ac:dyDescent="0.25">
      <c r="A304" s="144">
        <v>15</v>
      </c>
      <c r="B304" s="176" t="s">
        <v>972</v>
      </c>
      <c r="C304" s="681">
        <v>15</v>
      </c>
      <c r="D304" s="146">
        <v>15</v>
      </c>
      <c r="E304" s="680"/>
      <c r="F304" s="678"/>
      <c r="G304" s="677"/>
      <c r="H304" s="677"/>
      <c r="I304" s="678"/>
      <c r="J304" s="679"/>
      <c r="K304" s="680"/>
      <c r="L304" s="680"/>
      <c r="M304" s="677"/>
      <c r="N304" s="678"/>
      <c r="O304" s="677"/>
      <c r="P304" s="677"/>
      <c r="Q304" s="677"/>
      <c r="R304" s="677"/>
      <c r="S304" s="731">
        <v>154000</v>
      </c>
      <c r="T304" s="678"/>
      <c r="U304" s="678"/>
      <c r="V304" s="678"/>
    </row>
    <row r="305" spans="1:22" s="139" customFormat="1" ht="21" customHeight="1" x14ac:dyDescent="0.25">
      <c r="A305" s="144">
        <v>16</v>
      </c>
      <c r="B305" s="134" t="s">
        <v>1004</v>
      </c>
      <c r="C305" s="708">
        <v>5</v>
      </c>
      <c r="D305" s="708">
        <v>5</v>
      </c>
      <c r="E305" s="680"/>
      <c r="F305" s="678"/>
      <c r="G305" s="677"/>
      <c r="H305" s="677"/>
      <c r="I305" s="678"/>
      <c r="J305" s="677"/>
      <c r="K305" s="680"/>
      <c r="L305" s="680"/>
      <c r="M305" s="677"/>
      <c r="N305" s="678"/>
      <c r="O305" s="677"/>
      <c r="P305" s="677"/>
      <c r="Q305" s="677"/>
      <c r="R305" s="677"/>
      <c r="S305" s="677">
        <v>500000</v>
      </c>
      <c r="T305" s="678"/>
      <c r="U305" s="678"/>
      <c r="V305" s="678"/>
    </row>
    <row r="306" spans="1:22" s="32" customFormat="1" ht="18" customHeight="1" x14ac:dyDescent="0.25">
      <c r="A306" s="327">
        <v>41</v>
      </c>
      <c r="B306" s="449" t="s">
        <v>2717</v>
      </c>
      <c r="C306" s="462">
        <f>SUM(C307:C317)</f>
        <v>83</v>
      </c>
      <c r="D306" s="462">
        <f>SUM(D307:D317)</f>
        <v>75</v>
      </c>
      <c r="E306" s="645"/>
      <c r="F306" s="645"/>
      <c r="G306" s="645"/>
      <c r="H306" s="645"/>
      <c r="I306" s="645"/>
      <c r="J306" s="645"/>
      <c r="K306" s="645"/>
      <c r="L306" s="645"/>
      <c r="M306" s="462">
        <f>SUM(M307:M318)</f>
        <v>21</v>
      </c>
      <c r="N306" s="462">
        <f>SUM(N307:N318)</f>
        <v>21</v>
      </c>
      <c r="O306" s="645"/>
      <c r="Q306" s="615">
        <f>C306+E306+G306+M306+I306+O306</f>
        <v>104</v>
      </c>
      <c r="R306" s="615">
        <f>D306+F306+H306+N306+J306+P306</f>
        <v>96</v>
      </c>
      <c r="S306" s="462">
        <f>SUM(S307:S318)</f>
        <v>19021000</v>
      </c>
      <c r="T306" s="712">
        <f>S306+19547000</f>
        <v>38568000</v>
      </c>
      <c r="U306" s="674">
        <f>Q306</f>
        <v>104</v>
      </c>
      <c r="V306" s="712">
        <f>R306+29</f>
        <v>125</v>
      </c>
    </row>
    <row r="307" spans="1:22" s="32" customFormat="1" ht="18" customHeight="1" x14ac:dyDescent="0.25">
      <c r="A307" s="172">
        <v>1</v>
      </c>
      <c r="B307" s="20" t="s">
        <v>845</v>
      </c>
      <c r="C307" s="238">
        <v>5</v>
      </c>
      <c r="D307" s="238">
        <v>5</v>
      </c>
      <c r="E307" s="339"/>
      <c r="F307" s="339"/>
      <c r="G307" s="620"/>
      <c r="H307" s="620"/>
      <c r="I307" s="339"/>
      <c r="J307" s="621"/>
      <c r="K307" s="645"/>
      <c r="L307" s="645"/>
      <c r="M307" s="620"/>
      <c r="N307" s="339"/>
      <c r="O307" s="620"/>
      <c r="P307" s="624"/>
      <c r="Q307" s="620"/>
      <c r="R307" s="620"/>
      <c r="S307" s="238">
        <v>100000</v>
      </c>
      <c r="T307" s="339"/>
      <c r="U307" s="339"/>
      <c r="V307" s="339"/>
    </row>
    <row r="308" spans="1:22" s="32" customFormat="1" ht="18" customHeight="1" x14ac:dyDescent="0.25">
      <c r="A308" s="172">
        <v>2</v>
      </c>
      <c r="B308" s="28" t="s">
        <v>3236</v>
      </c>
      <c r="C308" s="238">
        <v>20</v>
      </c>
      <c r="D308" s="238">
        <v>20</v>
      </c>
      <c r="E308" s="339"/>
      <c r="F308" s="620"/>
      <c r="G308" s="620"/>
      <c r="H308" s="620"/>
      <c r="I308" s="620"/>
      <c r="J308" s="621"/>
      <c r="K308" s="645"/>
      <c r="L308" s="645"/>
      <c r="M308" s="620"/>
      <c r="N308" s="620"/>
      <c r="O308" s="620"/>
      <c r="P308" s="624"/>
      <c r="Q308" s="620"/>
      <c r="R308" s="620"/>
      <c r="S308" s="238">
        <v>220000</v>
      </c>
      <c r="T308" s="339"/>
      <c r="U308" s="339"/>
      <c r="V308" s="339"/>
    </row>
    <row r="309" spans="1:22" s="32" customFormat="1" ht="18" customHeight="1" x14ac:dyDescent="0.25">
      <c r="A309" s="172">
        <v>3</v>
      </c>
      <c r="B309" s="45" t="s">
        <v>2718</v>
      </c>
      <c r="C309" s="619">
        <v>5</v>
      </c>
      <c r="D309" s="620">
        <v>5</v>
      </c>
      <c r="E309" s="620"/>
      <c r="F309" s="620"/>
      <c r="G309" s="620"/>
      <c r="H309" s="620"/>
      <c r="I309" s="620"/>
      <c r="J309" s="621"/>
      <c r="K309" s="645"/>
      <c r="L309" s="645"/>
      <c r="M309" s="622"/>
      <c r="N309" s="620"/>
      <c r="O309" s="620"/>
      <c r="P309" s="624"/>
      <c r="Q309" s="620"/>
      <c r="R309" s="620"/>
      <c r="S309" s="625">
        <v>200000</v>
      </c>
      <c r="T309" s="339"/>
      <c r="U309" s="339"/>
      <c r="V309" s="339"/>
    </row>
    <row r="310" spans="1:22" s="32" customFormat="1" ht="18" customHeight="1" x14ac:dyDescent="0.25">
      <c r="A310" s="172">
        <v>4</v>
      </c>
      <c r="B310" s="28" t="s">
        <v>747</v>
      </c>
      <c r="C310" s="238">
        <v>7</v>
      </c>
      <c r="D310" s="238">
        <v>7</v>
      </c>
      <c r="E310" s="339"/>
      <c r="F310" s="620"/>
      <c r="G310" s="620"/>
      <c r="H310" s="620"/>
      <c r="I310" s="620"/>
      <c r="J310" s="621"/>
      <c r="K310" s="645"/>
      <c r="L310" s="645"/>
      <c r="M310" s="620"/>
      <c r="N310" s="620"/>
      <c r="O310" s="620"/>
      <c r="P310" s="624"/>
      <c r="Q310" s="620"/>
      <c r="R310" s="620"/>
      <c r="S310" s="238">
        <v>41000</v>
      </c>
      <c r="T310" s="339"/>
      <c r="U310" s="339"/>
      <c r="V310" s="339"/>
    </row>
    <row r="311" spans="1:22" ht="16.5" customHeight="1" x14ac:dyDescent="0.25">
      <c r="A311" s="172">
        <v>5</v>
      </c>
      <c r="B311" s="26" t="s">
        <v>761</v>
      </c>
      <c r="C311" s="238">
        <v>15</v>
      </c>
      <c r="D311" s="238">
        <v>7</v>
      </c>
      <c r="E311" s="339"/>
      <c r="F311" s="620"/>
      <c r="G311" s="620"/>
      <c r="H311" s="620"/>
      <c r="I311" s="620"/>
      <c r="J311" s="621"/>
      <c r="K311" s="339"/>
      <c r="L311" s="339"/>
      <c r="M311" s="620"/>
      <c r="N311" s="620"/>
      <c r="O311" s="620"/>
      <c r="P311" s="624"/>
      <c r="Q311" s="620"/>
      <c r="R311" s="620"/>
      <c r="S311" s="238">
        <v>500000</v>
      </c>
      <c r="T311" s="339"/>
      <c r="U311" s="339"/>
      <c r="V311" s="339"/>
    </row>
    <row r="312" spans="1:22" s="58" customFormat="1" ht="16.5" customHeight="1" x14ac:dyDescent="0.25">
      <c r="A312" s="172">
        <v>6</v>
      </c>
      <c r="B312" s="45" t="s">
        <v>1914</v>
      </c>
      <c r="C312" s="635"/>
      <c r="D312" s="635"/>
      <c r="E312" s="658"/>
      <c r="F312" s="620"/>
      <c r="G312" s="620"/>
      <c r="H312" s="620"/>
      <c r="I312" s="620"/>
      <c r="J312" s="620"/>
      <c r="K312" s="658"/>
      <c r="L312" s="658"/>
      <c r="M312" s="620">
        <v>14</v>
      </c>
      <c r="N312" s="620">
        <v>14</v>
      </c>
      <c r="O312" s="620"/>
      <c r="P312" s="620"/>
      <c r="Q312" s="620"/>
      <c r="R312" s="620"/>
      <c r="S312" s="238">
        <v>100000</v>
      </c>
      <c r="T312" s="339"/>
      <c r="U312" s="339"/>
      <c r="V312" s="339"/>
    </row>
    <row r="313" spans="1:22" ht="16.5" customHeight="1" x14ac:dyDescent="0.25">
      <c r="A313" s="39">
        <v>7</v>
      </c>
      <c r="B313" s="45" t="s">
        <v>3237</v>
      </c>
      <c r="C313" s="635">
        <v>10</v>
      </c>
      <c r="D313" s="635">
        <v>10</v>
      </c>
      <c r="E313" s="645"/>
      <c r="F313" s="719"/>
      <c r="G313" s="719"/>
      <c r="H313" s="719"/>
      <c r="I313" s="719"/>
      <c r="J313" s="732"/>
      <c r="K313" s="645"/>
      <c r="L313" s="645"/>
      <c r="M313" s="719"/>
      <c r="N313" s="719"/>
      <c r="O313" s="719"/>
      <c r="P313" s="719"/>
      <c r="Q313" s="719"/>
      <c r="R313" s="719"/>
      <c r="S313" s="733">
        <v>360000</v>
      </c>
      <c r="T313" s="339"/>
      <c r="U313" s="339"/>
      <c r="V313" s="339"/>
    </row>
    <row r="314" spans="1:22" ht="16.5" customHeight="1" x14ac:dyDescent="0.25">
      <c r="A314" s="144">
        <v>8</v>
      </c>
      <c r="B314" s="72" t="s">
        <v>946</v>
      </c>
      <c r="C314" s="635">
        <v>5</v>
      </c>
      <c r="D314" s="635">
        <v>5</v>
      </c>
      <c r="E314" s="658"/>
      <c r="F314" s="620"/>
      <c r="G314" s="620"/>
      <c r="H314" s="620"/>
      <c r="I314" s="620"/>
      <c r="J314" s="621"/>
      <c r="K314" s="658"/>
      <c r="L314" s="658"/>
      <c r="M314" s="620"/>
      <c r="N314" s="620"/>
      <c r="O314" s="620"/>
      <c r="P314" s="620"/>
      <c r="Q314" s="620"/>
      <c r="R314" s="620"/>
      <c r="S314" s="734">
        <v>300000</v>
      </c>
      <c r="T314" s="339"/>
      <c r="U314" s="339"/>
      <c r="V314" s="339"/>
    </row>
    <row r="315" spans="1:22" s="139" customFormat="1" ht="16.5" customHeight="1" x14ac:dyDescent="0.25">
      <c r="A315" s="144">
        <v>9</v>
      </c>
      <c r="B315" s="176" t="s">
        <v>963</v>
      </c>
      <c r="C315" s="708">
        <v>6</v>
      </c>
      <c r="D315" s="146">
        <v>6</v>
      </c>
      <c r="E315" s="680"/>
      <c r="F315" s="677"/>
      <c r="G315" s="677"/>
      <c r="H315" s="677"/>
      <c r="I315" s="677"/>
      <c r="J315" s="679"/>
      <c r="K315" s="680"/>
      <c r="L315" s="680"/>
      <c r="M315" s="677"/>
      <c r="N315" s="677"/>
      <c r="O315" s="677"/>
      <c r="P315" s="677"/>
      <c r="Q315" s="677"/>
      <c r="R315" s="677"/>
      <c r="S315" s="733">
        <v>700000</v>
      </c>
      <c r="T315" s="678"/>
      <c r="U315" s="678"/>
      <c r="V315" s="678"/>
    </row>
    <row r="316" spans="1:22" s="58" customFormat="1" ht="16.5" customHeight="1" x14ac:dyDescent="0.25">
      <c r="A316" s="144">
        <v>10</v>
      </c>
      <c r="B316" s="45" t="s">
        <v>3238</v>
      </c>
      <c r="C316" s="735">
        <v>5</v>
      </c>
      <c r="D316" s="728">
        <v>5</v>
      </c>
      <c r="E316" s="658"/>
      <c r="F316" s="620"/>
      <c r="G316" s="620"/>
      <c r="H316" s="620"/>
      <c r="I316" s="620"/>
      <c r="J316" s="620"/>
      <c r="K316" s="658"/>
      <c r="L316" s="658"/>
      <c r="M316" s="620"/>
      <c r="N316" s="620"/>
      <c r="O316" s="620"/>
      <c r="P316" s="620"/>
      <c r="Q316" s="620"/>
      <c r="R316" s="620"/>
      <c r="S316" s="620">
        <v>1000000</v>
      </c>
      <c r="T316" s="339"/>
      <c r="U316" s="339"/>
      <c r="V316" s="339"/>
    </row>
    <row r="317" spans="1:22" s="58" customFormat="1" ht="16.5" customHeight="1" x14ac:dyDescent="0.25">
      <c r="A317" s="39">
        <v>11</v>
      </c>
      <c r="B317" s="45" t="s">
        <v>996</v>
      </c>
      <c r="C317" s="735">
        <v>5</v>
      </c>
      <c r="D317" s="735">
        <v>5</v>
      </c>
      <c r="E317" s="658"/>
      <c r="F317" s="620"/>
      <c r="G317" s="620"/>
      <c r="H317" s="620"/>
      <c r="I317" s="620"/>
      <c r="J317" s="620"/>
      <c r="K317" s="658"/>
      <c r="L317" s="658"/>
      <c r="M317" s="620"/>
      <c r="N317" s="620"/>
      <c r="O317" s="620"/>
      <c r="P317" s="620"/>
      <c r="Q317" s="620"/>
      <c r="R317" s="620"/>
      <c r="S317" s="620">
        <v>500000</v>
      </c>
      <c r="T317" s="339"/>
      <c r="U317" s="339"/>
      <c r="V317" s="339"/>
    </row>
    <row r="318" spans="1:22" s="58" customFormat="1" ht="30" customHeight="1" x14ac:dyDescent="0.25">
      <c r="A318" s="39">
        <v>12</v>
      </c>
      <c r="B318" s="118" t="s">
        <v>3239</v>
      </c>
      <c r="C318" s="736"/>
      <c r="D318" s="736"/>
      <c r="E318" s="680"/>
      <c r="F318" s="677"/>
      <c r="G318" s="677"/>
      <c r="H318" s="677"/>
      <c r="I318" s="677"/>
      <c r="J318" s="679"/>
      <c r="K318" s="680"/>
      <c r="L318" s="680"/>
      <c r="M318" s="708">
        <v>7</v>
      </c>
      <c r="N318" s="708">
        <v>7</v>
      </c>
      <c r="O318" s="139"/>
      <c r="P318" s="677"/>
      <c r="Q318" s="677"/>
      <c r="R318" s="677"/>
      <c r="S318" s="731">
        <v>15000000</v>
      </c>
      <c r="T318" s="339"/>
      <c r="U318" s="339"/>
      <c r="V318" s="339"/>
    </row>
    <row r="319" spans="1:22" s="702" customFormat="1" ht="16.5" customHeight="1" x14ac:dyDescent="0.25">
      <c r="A319" s="327">
        <v>42</v>
      </c>
      <c r="B319" s="449" t="s">
        <v>2736</v>
      </c>
      <c r="C319" s="462">
        <f>SUM(C320:C324)</f>
        <v>43</v>
      </c>
      <c r="D319" s="462">
        <f>SUM(D320:D324)</f>
        <v>34</v>
      </c>
      <c r="E319" s="645"/>
      <c r="F319" s="645"/>
      <c r="G319" s="645"/>
      <c r="H319" s="645"/>
      <c r="I319" s="645"/>
      <c r="J319" s="645"/>
      <c r="K319" s="699"/>
      <c r="L319" s="699"/>
      <c r="M319" s="645"/>
      <c r="N319" s="645"/>
      <c r="O319" s="645"/>
      <c r="P319" s="645"/>
      <c r="Q319" s="615">
        <f>C319+E319+G319+M319+I319+O319</f>
        <v>43</v>
      </c>
      <c r="R319" s="615">
        <f>D319+F319+H319+N319+J319+P319</f>
        <v>34</v>
      </c>
      <c r="S319" s="462">
        <f>SUM(S320:S324)</f>
        <v>3000000</v>
      </c>
      <c r="T319" s="712">
        <f>S319+60000</f>
        <v>3060000</v>
      </c>
      <c r="U319" s="674">
        <f>Q319</f>
        <v>43</v>
      </c>
      <c r="V319" s="712">
        <f>R319+12</f>
        <v>46</v>
      </c>
    </row>
    <row r="320" spans="1:22" s="702" customFormat="1" ht="16.5" customHeight="1" x14ac:dyDescent="0.25">
      <c r="A320" s="172">
        <v>1</v>
      </c>
      <c r="B320" s="37" t="s">
        <v>826</v>
      </c>
      <c r="C320" s="238">
        <v>14</v>
      </c>
      <c r="D320" s="238">
        <v>7</v>
      </c>
      <c r="E320" s="339"/>
      <c r="F320" s="339"/>
      <c r="G320" s="620"/>
      <c r="H320" s="620"/>
      <c r="I320" s="339"/>
      <c r="J320" s="621"/>
      <c r="K320" s="699"/>
      <c r="L320" s="699"/>
      <c r="M320" s="620"/>
      <c r="N320" s="339"/>
      <c r="O320" s="620"/>
      <c r="P320" s="624"/>
      <c r="Q320" s="620"/>
      <c r="R320" s="620"/>
      <c r="S320" s="238">
        <v>400000</v>
      </c>
      <c r="T320" s="696"/>
      <c r="U320" s="696"/>
      <c r="V320" s="696"/>
    </row>
    <row r="321" spans="1:22" s="702" customFormat="1" ht="16.5" customHeight="1" x14ac:dyDescent="0.25">
      <c r="A321" s="172">
        <v>2</v>
      </c>
      <c r="B321" s="45" t="s">
        <v>859</v>
      </c>
      <c r="C321" s="238">
        <v>8</v>
      </c>
      <c r="D321" s="238">
        <v>8</v>
      </c>
      <c r="E321" s="339"/>
      <c r="F321" s="339"/>
      <c r="G321" s="620"/>
      <c r="H321" s="620"/>
      <c r="I321" s="339"/>
      <c r="J321" s="621"/>
      <c r="K321" s="699"/>
      <c r="L321" s="699"/>
      <c r="M321" s="620"/>
      <c r="N321" s="339"/>
      <c r="O321" s="620"/>
      <c r="P321" s="624"/>
      <c r="Q321" s="620"/>
      <c r="R321" s="620"/>
      <c r="S321" s="238">
        <v>500000</v>
      </c>
      <c r="T321" s="696"/>
      <c r="U321" s="696"/>
      <c r="V321" s="696"/>
    </row>
    <row r="322" spans="1:22" s="702" customFormat="1" ht="16.5" customHeight="1" x14ac:dyDescent="0.25">
      <c r="A322" s="172">
        <v>3</v>
      </c>
      <c r="B322" s="20" t="s">
        <v>850</v>
      </c>
      <c r="C322" s="238">
        <v>9</v>
      </c>
      <c r="D322" s="238">
        <v>7</v>
      </c>
      <c r="E322" s="339"/>
      <c r="F322" s="339"/>
      <c r="G322" s="620"/>
      <c r="H322" s="620"/>
      <c r="I322" s="339"/>
      <c r="J322" s="621"/>
      <c r="K322" s="699"/>
      <c r="L322" s="699"/>
      <c r="M322" s="620"/>
      <c r="N322" s="339"/>
      <c r="O322" s="620"/>
      <c r="P322" s="624"/>
      <c r="Q322" s="620"/>
      <c r="R322" s="620"/>
      <c r="S322" s="238">
        <v>500000</v>
      </c>
      <c r="T322" s="696"/>
      <c r="U322" s="696"/>
      <c r="V322" s="696"/>
    </row>
    <row r="323" spans="1:22" s="702" customFormat="1" ht="16.5" customHeight="1" x14ac:dyDescent="0.25">
      <c r="A323" s="172">
        <v>4</v>
      </c>
      <c r="B323" s="45" t="s">
        <v>3240</v>
      </c>
      <c r="C323" s="238">
        <v>5</v>
      </c>
      <c r="D323" s="238">
        <v>5</v>
      </c>
      <c r="E323" s="645"/>
      <c r="F323" s="339"/>
      <c r="G323" s="620"/>
      <c r="H323" s="620"/>
      <c r="I323" s="339"/>
      <c r="J323" s="621"/>
      <c r="K323" s="699"/>
      <c r="L323" s="699"/>
      <c r="M323" s="620"/>
      <c r="N323" s="339"/>
      <c r="O323" s="620"/>
      <c r="P323" s="624"/>
      <c r="Q323" s="620"/>
      <c r="R323" s="620"/>
      <c r="S323" s="238">
        <v>100000</v>
      </c>
      <c r="T323" s="696"/>
      <c r="U323" s="696"/>
      <c r="V323" s="696"/>
    </row>
    <row r="324" spans="1:22" s="702" customFormat="1" ht="16.5" customHeight="1" x14ac:dyDescent="0.25">
      <c r="A324" s="172">
        <v>5</v>
      </c>
      <c r="B324" s="149" t="s">
        <v>1009</v>
      </c>
      <c r="C324" s="737">
        <v>7</v>
      </c>
      <c r="D324" s="737">
        <v>7</v>
      </c>
      <c r="E324" s="738"/>
      <c r="F324" s="739"/>
      <c r="G324" s="740"/>
      <c r="H324" s="740"/>
      <c r="I324" s="741"/>
      <c r="J324" s="742"/>
      <c r="K324" s="743"/>
      <c r="L324" s="743"/>
      <c r="M324" s="740"/>
      <c r="N324" s="741"/>
      <c r="O324" s="740"/>
      <c r="P324" s="740"/>
      <c r="Q324" s="740"/>
      <c r="R324" s="740"/>
      <c r="S324" s="744">
        <v>1500000</v>
      </c>
      <c r="T324" s="696"/>
      <c r="U324" s="696"/>
      <c r="V324" s="696"/>
    </row>
    <row r="325" spans="1:22" ht="16.5" customHeight="1" x14ac:dyDescent="0.25">
      <c r="A325" s="327">
        <v>43</v>
      </c>
      <c r="B325" s="449" t="s">
        <v>2743</v>
      </c>
      <c r="C325" s="462">
        <f>SUM(C326:C330)</f>
        <v>45</v>
      </c>
      <c r="D325" s="462">
        <f>SUM(D326:D330)</f>
        <v>41</v>
      </c>
      <c r="E325" s="645"/>
      <c r="F325" s="645"/>
      <c r="G325" s="645"/>
      <c r="H325" s="645"/>
      <c r="I325" s="645"/>
      <c r="J325" s="646"/>
      <c r="K325" s="339"/>
      <c r="L325" s="339"/>
      <c r="M325" s="645"/>
      <c r="N325" s="645"/>
      <c r="O325" s="645"/>
      <c r="P325" s="647"/>
      <c r="Q325" s="615">
        <f>C325+E325+G325+M325+I325+O325</f>
        <v>45</v>
      </c>
      <c r="R325" s="615">
        <f>D325+F325+H325+N325+J325+P325</f>
        <v>41</v>
      </c>
      <c r="S325" s="462">
        <f>SUM(S326:S330)</f>
        <v>4230000</v>
      </c>
      <c r="T325" s="618">
        <f>S325+1198200</f>
        <v>5428200</v>
      </c>
      <c r="U325" s="674">
        <f>Q325</f>
        <v>45</v>
      </c>
      <c r="V325" s="618">
        <f>R325+65</f>
        <v>106</v>
      </c>
    </row>
    <row r="326" spans="1:22" s="702" customFormat="1" ht="16.5" customHeight="1" x14ac:dyDescent="0.25">
      <c r="A326" s="172">
        <v>1</v>
      </c>
      <c r="B326" s="45" t="s">
        <v>917</v>
      </c>
      <c r="C326" s="745">
        <v>10</v>
      </c>
      <c r="D326" s="746">
        <v>7</v>
      </c>
      <c r="E326" s="746"/>
      <c r="F326" s="746"/>
      <c r="G326" s="746"/>
      <c r="H326" s="746"/>
      <c r="I326" s="746"/>
      <c r="J326" s="747"/>
      <c r="K326" s="699"/>
      <c r="L326" s="699"/>
      <c r="M326" s="622"/>
      <c r="N326" s="620"/>
      <c r="O326" s="620"/>
      <c r="P326" s="748"/>
      <c r="Q326" s="746"/>
      <c r="R326" s="746"/>
      <c r="S326" s="749">
        <v>2500000</v>
      </c>
      <c r="T326" s="696"/>
      <c r="U326" s="696"/>
      <c r="V326" s="696"/>
    </row>
    <row r="327" spans="1:22" ht="16.5" customHeight="1" x14ac:dyDescent="0.25">
      <c r="A327" s="172">
        <v>2</v>
      </c>
      <c r="B327" s="115" t="s">
        <v>888</v>
      </c>
      <c r="C327" s="635">
        <v>10</v>
      </c>
      <c r="D327" s="635">
        <v>5</v>
      </c>
      <c r="E327" s="658"/>
      <c r="F327" s="658"/>
      <c r="G327" s="658"/>
      <c r="H327" s="620"/>
      <c r="I327" s="339"/>
      <c r="J327" s="621"/>
      <c r="K327" s="339"/>
      <c r="L327" s="339"/>
      <c r="M327" s="620"/>
      <c r="N327" s="339"/>
      <c r="O327" s="620"/>
      <c r="P327" s="624"/>
      <c r="Q327" s="620"/>
      <c r="R327" s="620"/>
      <c r="S327" s="238">
        <v>500000</v>
      </c>
      <c r="T327" s="339"/>
      <c r="U327" s="339"/>
      <c r="V327" s="339"/>
    </row>
    <row r="328" spans="1:22" ht="16.5" customHeight="1" x14ac:dyDescent="0.25">
      <c r="A328" s="172">
        <v>3</v>
      </c>
      <c r="B328" s="45" t="s">
        <v>907</v>
      </c>
      <c r="C328" s="619">
        <v>8</v>
      </c>
      <c r="D328" s="620">
        <v>8</v>
      </c>
      <c r="E328" s="620"/>
      <c r="F328" s="620"/>
      <c r="G328" s="620"/>
      <c r="H328" s="620"/>
      <c r="I328" s="620"/>
      <c r="J328" s="621"/>
      <c r="K328" s="339"/>
      <c r="L328" s="339"/>
      <c r="M328" s="622"/>
      <c r="N328" s="620"/>
      <c r="O328" s="620"/>
      <c r="P328" s="624"/>
      <c r="Q328" s="620"/>
      <c r="R328" s="620"/>
      <c r="S328" s="625">
        <v>350000</v>
      </c>
      <c r="T328" s="339"/>
      <c r="U328" s="339"/>
      <c r="V328" s="339"/>
    </row>
    <row r="329" spans="1:22" s="702" customFormat="1" ht="16.5" customHeight="1" x14ac:dyDescent="0.25">
      <c r="A329" s="172">
        <v>4</v>
      </c>
      <c r="B329" s="36" t="s">
        <v>771</v>
      </c>
      <c r="C329" s="238">
        <v>5</v>
      </c>
      <c r="D329" s="238">
        <v>9</v>
      </c>
      <c r="E329" s="339"/>
      <c r="F329" s="620"/>
      <c r="G329" s="620"/>
      <c r="H329" s="620"/>
      <c r="I329" s="620"/>
      <c r="J329" s="621"/>
      <c r="K329" s="699"/>
      <c r="L329" s="699"/>
      <c r="M329" s="620"/>
      <c r="N329" s="620"/>
      <c r="O329" s="620"/>
      <c r="P329" s="624"/>
      <c r="Q329" s="620"/>
      <c r="R329" s="620"/>
      <c r="S329" s="625">
        <v>780000</v>
      </c>
      <c r="T329" s="696"/>
      <c r="U329" s="696"/>
      <c r="V329" s="696"/>
    </row>
    <row r="330" spans="1:22" s="58" customFormat="1" ht="16.5" customHeight="1" x14ac:dyDescent="0.25">
      <c r="A330" s="39">
        <v>5</v>
      </c>
      <c r="B330" s="45" t="s">
        <v>2758</v>
      </c>
      <c r="C330" s="735">
        <v>12</v>
      </c>
      <c r="D330" s="735">
        <v>12</v>
      </c>
      <c r="F330" s="620"/>
      <c r="G330" s="620"/>
      <c r="H330" s="620"/>
      <c r="I330" s="620"/>
      <c r="J330" s="621"/>
      <c r="K330" s="658"/>
      <c r="L330" s="658"/>
      <c r="M330" s="620"/>
      <c r="N330" s="620"/>
      <c r="O330" s="620"/>
      <c r="P330" s="620"/>
      <c r="Q330" s="620"/>
      <c r="R330" s="620"/>
      <c r="S330" s="238">
        <v>100000</v>
      </c>
      <c r="T330" s="339"/>
      <c r="U330" s="339"/>
      <c r="V330" s="339"/>
    </row>
    <row r="331" spans="1:22" ht="16.5" customHeight="1" x14ac:dyDescent="0.25">
      <c r="A331" s="327">
        <v>44</v>
      </c>
      <c r="B331" s="449" t="s">
        <v>2760</v>
      </c>
      <c r="C331" s="462">
        <f>SUM(C332:C338)</f>
        <v>67</v>
      </c>
      <c r="D331" s="462">
        <f>SUM(D332:D338)</f>
        <v>48</v>
      </c>
      <c r="E331" s="645"/>
      <c r="F331" s="645"/>
      <c r="G331" s="645"/>
      <c r="H331" s="645"/>
      <c r="I331" s="645"/>
      <c r="J331" s="646"/>
      <c r="K331" s="339"/>
      <c r="L331" s="339"/>
      <c r="M331" s="750">
        <f>M333</f>
        <v>8</v>
      </c>
      <c r="N331" s="750">
        <f>N333</f>
        <v>8</v>
      </c>
      <c r="O331" s="645"/>
      <c r="P331" s="647"/>
      <c r="Q331" s="615">
        <f>C331+E331+G331+M331+I331+O331</f>
        <v>75</v>
      </c>
      <c r="R331" s="615">
        <f>D331+F331+H331+N331+J331+P331</f>
        <v>56</v>
      </c>
      <c r="S331" s="462">
        <f>SUM(S332:S338)</f>
        <v>2454000</v>
      </c>
      <c r="T331" s="712">
        <f>S331+150000</f>
        <v>2604000</v>
      </c>
      <c r="U331" s="674">
        <f>Q331</f>
        <v>75</v>
      </c>
      <c r="V331" s="674">
        <f>R331+8</f>
        <v>64</v>
      </c>
    </row>
    <row r="332" spans="1:22" ht="16.5" customHeight="1" x14ac:dyDescent="0.25">
      <c r="A332" s="172">
        <v>1</v>
      </c>
      <c r="B332" s="37" t="s">
        <v>835</v>
      </c>
      <c r="C332" s="238">
        <v>20</v>
      </c>
      <c r="D332" s="620">
        <v>9</v>
      </c>
      <c r="E332" s="339"/>
      <c r="F332" s="339"/>
      <c r="G332" s="620"/>
      <c r="H332" s="620"/>
      <c r="I332" s="339"/>
      <c r="J332" s="621"/>
      <c r="K332" s="339"/>
      <c r="L332" s="339"/>
      <c r="M332" s="620"/>
      <c r="N332" s="339"/>
      <c r="O332" s="620"/>
      <c r="P332" s="624"/>
      <c r="Q332" s="620"/>
      <c r="R332" s="620"/>
      <c r="S332" s="238">
        <v>54000</v>
      </c>
      <c r="T332" s="339"/>
      <c r="U332" s="339"/>
      <c r="V332" s="339"/>
    </row>
    <row r="333" spans="1:22" ht="16.5" customHeight="1" x14ac:dyDescent="0.25">
      <c r="A333" s="172">
        <v>2</v>
      </c>
      <c r="B333" s="120" t="s">
        <v>1919</v>
      </c>
      <c r="C333" s="635"/>
      <c r="D333" s="635"/>
      <c r="E333" s="645"/>
      <c r="F333" s="339"/>
      <c r="G333" s="620"/>
      <c r="H333" s="620"/>
      <c r="I333" s="339"/>
      <c r="J333" s="621"/>
      <c r="K333" s="645"/>
      <c r="L333" s="645"/>
      <c r="M333" s="620">
        <v>8</v>
      </c>
      <c r="N333" s="42">
        <v>8</v>
      </c>
      <c r="O333" s="620"/>
      <c r="P333" s="620"/>
      <c r="Q333" s="620"/>
      <c r="R333" s="620"/>
      <c r="S333" s="238">
        <v>500000</v>
      </c>
      <c r="T333" s="339"/>
      <c r="U333" s="339"/>
      <c r="V333" s="339"/>
    </row>
    <row r="334" spans="1:22" ht="16.5" customHeight="1" x14ac:dyDescent="0.25">
      <c r="A334" s="172">
        <v>3</v>
      </c>
      <c r="B334" s="45" t="s">
        <v>871</v>
      </c>
      <c r="C334" s="635">
        <v>7</v>
      </c>
      <c r="D334" s="635">
        <v>7</v>
      </c>
      <c r="E334" s="645"/>
      <c r="F334" s="339"/>
      <c r="G334" s="620"/>
      <c r="H334" s="620"/>
      <c r="I334" s="339"/>
      <c r="J334" s="621"/>
      <c r="K334" s="339"/>
      <c r="L334" s="339"/>
      <c r="M334" s="620"/>
      <c r="N334" s="339"/>
      <c r="O334" s="620"/>
      <c r="P334" s="624"/>
      <c r="Q334" s="620"/>
      <c r="R334" s="620"/>
      <c r="S334" s="238">
        <v>500000</v>
      </c>
      <c r="T334" s="339"/>
      <c r="U334" s="339"/>
      <c r="V334" s="339"/>
    </row>
    <row r="335" spans="1:22" ht="16.5" customHeight="1" x14ac:dyDescent="0.25">
      <c r="A335" s="172">
        <v>4</v>
      </c>
      <c r="B335" s="235" t="s">
        <v>3241</v>
      </c>
      <c r="C335" s="635">
        <v>7</v>
      </c>
      <c r="D335" s="635">
        <v>7</v>
      </c>
      <c r="E335" s="32"/>
      <c r="F335" s="339"/>
      <c r="G335" s="620"/>
      <c r="H335" s="620"/>
      <c r="I335" s="339"/>
      <c r="J335" s="621"/>
      <c r="K335" s="645"/>
      <c r="L335" s="645"/>
      <c r="M335" s="620"/>
      <c r="N335" s="339"/>
      <c r="O335" s="620"/>
      <c r="P335" s="620"/>
      <c r="Q335" s="620"/>
      <c r="R335" s="620"/>
      <c r="S335" s="238">
        <v>600000</v>
      </c>
      <c r="T335" s="339"/>
      <c r="U335" s="339"/>
      <c r="V335" s="339"/>
    </row>
    <row r="336" spans="1:22" ht="16.5" customHeight="1" x14ac:dyDescent="0.25">
      <c r="A336" s="172">
        <v>5</v>
      </c>
      <c r="B336" s="235" t="s">
        <v>3242</v>
      </c>
      <c r="C336" s="635">
        <v>7</v>
      </c>
      <c r="D336" s="635">
        <v>7</v>
      </c>
      <c r="E336" s="645"/>
      <c r="F336" s="339"/>
      <c r="G336" s="620"/>
      <c r="H336" s="620"/>
      <c r="I336" s="339"/>
      <c r="J336" s="621"/>
      <c r="K336" s="645"/>
      <c r="L336" s="645"/>
      <c r="M336" s="620"/>
      <c r="N336" s="339"/>
      <c r="O336" s="620"/>
      <c r="P336" s="620"/>
      <c r="Q336" s="620"/>
      <c r="R336" s="620"/>
      <c r="S336" s="238">
        <v>50000</v>
      </c>
      <c r="T336" s="339"/>
      <c r="U336" s="339"/>
      <c r="V336" s="339"/>
    </row>
    <row r="337" spans="1:22" ht="16.5" customHeight="1" x14ac:dyDescent="0.25">
      <c r="A337" s="172">
        <v>6</v>
      </c>
      <c r="B337" s="72" t="s">
        <v>3243</v>
      </c>
      <c r="C337" s="635">
        <v>15</v>
      </c>
      <c r="D337" s="635">
        <v>7</v>
      </c>
      <c r="E337" s="658"/>
      <c r="F337" s="339"/>
      <c r="G337" s="620"/>
      <c r="H337" s="620"/>
      <c r="I337" s="339"/>
      <c r="J337" s="621"/>
      <c r="K337" s="658"/>
      <c r="L337" s="658"/>
      <c r="M337" s="620"/>
      <c r="N337" s="42"/>
      <c r="O337" s="620"/>
      <c r="P337" s="620"/>
      <c r="Q337" s="620"/>
      <c r="R337" s="620"/>
      <c r="S337" s="238">
        <v>700000</v>
      </c>
      <c r="T337" s="339"/>
      <c r="U337" s="339"/>
      <c r="V337" s="339"/>
    </row>
    <row r="338" spans="1:22" s="139" customFormat="1" ht="16.5" customHeight="1" x14ac:dyDescent="0.25">
      <c r="A338" s="172">
        <v>7</v>
      </c>
      <c r="B338" s="176" t="s">
        <v>2768</v>
      </c>
      <c r="C338" s="708">
        <v>11</v>
      </c>
      <c r="D338" s="751">
        <v>11</v>
      </c>
      <c r="E338" s="680"/>
      <c r="F338" s="678"/>
      <c r="G338" s="677"/>
      <c r="H338" s="677"/>
      <c r="I338" s="678"/>
      <c r="J338" s="679"/>
      <c r="K338" s="680"/>
      <c r="L338" s="680"/>
      <c r="M338" s="677"/>
      <c r="N338" s="146"/>
      <c r="O338" s="677"/>
      <c r="P338" s="677"/>
      <c r="Q338" s="677"/>
      <c r="R338" s="677"/>
      <c r="S338" s="681">
        <v>50000</v>
      </c>
      <c r="T338" s="678"/>
      <c r="U338" s="678"/>
      <c r="V338" s="678"/>
    </row>
    <row r="339" spans="1:22" ht="16.5" customHeight="1" x14ac:dyDescent="0.25">
      <c r="A339" s="327">
        <v>45</v>
      </c>
      <c r="B339" s="449" t="s">
        <v>2769</v>
      </c>
      <c r="C339" s="462">
        <f>SUM(C340:C350)</f>
        <v>105</v>
      </c>
      <c r="D339" s="462">
        <f>SUM(D340:D350)</f>
        <v>80</v>
      </c>
      <c r="E339" s="645"/>
      <c r="F339" s="645"/>
      <c r="G339" s="645"/>
      <c r="H339" s="645"/>
      <c r="I339" s="645"/>
      <c r="J339" s="646"/>
      <c r="K339" s="339"/>
      <c r="L339" s="339"/>
      <c r="M339" s="645"/>
      <c r="N339" s="645"/>
      <c r="O339" s="645"/>
      <c r="P339" s="647"/>
      <c r="Q339" s="615">
        <f>C339+E339+G339+M339+I339+O339</f>
        <v>105</v>
      </c>
      <c r="R339" s="615">
        <f>D339+F339+H339+N339+J339+P339</f>
        <v>80</v>
      </c>
      <c r="S339" s="462">
        <f>SUM(S340:S350)</f>
        <v>6362000</v>
      </c>
      <c r="T339" s="712">
        <f>S339</f>
        <v>6362000</v>
      </c>
      <c r="U339" s="674">
        <f>Q339</f>
        <v>105</v>
      </c>
      <c r="V339" s="674">
        <f>R339</f>
        <v>80</v>
      </c>
    </row>
    <row r="340" spans="1:22" ht="16.5" customHeight="1" x14ac:dyDescent="0.25">
      <c r="A340" s="172">
        <v>1</v>
      </c>
      <c r="B340" s="36" t="s">
        <v>786</v>
      </c>
      <c r="C340" s="238">
        <v>8</v>
      </c>
      <c r="D340" s="238">
        <v>8</v>
      </c>
      <c r="E340" s="339"/>
      <c r="F340" s="339"/>
      <c r="G340" s="620"/>
      <c r="H340" s="620"/>
      <c r="I340" s="339"/>
      <c r="J340" s="621"/>
      <c r="K340" s="339"/>
      <c r="L340" s="339"/>
      <c r="M340" s="620"/>
      <c r="N340" s="339"/>
      <c r="O340" s="620"/>
      <c r="P340" s="624"/>
      <c r="Q340" s="620"/>
      <c r="R340" s="620"/>
      <c r="S340" s="238">
        <v>20000</v>
      </c>
      <c r="T340" s="339"/>
      <c r="U340" s="339"/>
      <c r="V340" s="339"/>
    </row>
    <row r="341" spans="1:22" ht="16.5" customHeight="1" x14ac:dyDescent="0.25">
      <c r="A341" s="172">
        <v>2</v>
      </c>
      <c r="B341" s="45" t="s">
        <v>882</v>
      </c>
      <c r="C341" s="635">
        <v>5</v>
      </c>
      <c r="D341" s="635">
        <v>5</v>
      </c>
      <c r="E341" s="645"/>
      <c r="F341" s="339"/>
      <c r="G341" s="620"/>
      <c r="H341" s="620"/>
      <c r="I341" s="339"/>
      <c r="J341" s="621"/>
      <c r="K341" s="339"/>
      <c r="L341" s="339"/>
      <c r="M341" s="620"/>
      <c r="N341" s="339"/>
      <c r="O341" s="620"/>
      <c r="P341" s="624"/>
      <c r="Q341" s="620"/>
      <c r="R341" s="620"/>
      <c r="S341" s="238">
        <v>100000</v>
      </c>
      <c r="T341" s="339"/>
      <c r="U341" s="339"/>
      <c r="V341" s="339"/>
    </row>
    <row r="342" spans="1:22" ht="16.5" customHeight="1" x14ac:dyDescent="0.25">
      <c r="A342" s="172">
        <v>3</v>
      </c>
      <c r="B342" s="36" t="s">
        <v>791</v>
      </c>
      <c r="C342" s="238">
        <v>8</v>
      </c>
      <c r="D342" s="238">
        <v>7</v>
      </c>
      <c r="E342" s="339"/>
      <c r="F342" s="339"/>
      <c r="G342" s="620"/>
      <c r="H342" s="620"/>
      <c r="I342" s="339"/>
      <c r="J342" s="621"/>
      <c r="K342" s="339"/>
      <c r="L342" s="339"/>
      <c r="M342" s="620"/>
      <c r="N342" s="339"/>
      <c r="O342" s="620"/>
      <c r="P342" s="624"/>
      <c r="Q342" s="620"/>
      <c r="R342" s="620"/>
      <c r="S342" s="238">
        <v>500000</v>
      </c>
      <c r="T342" s="339"/>
      <c r="U342" s="339"/>
      <c r="V342" s="339"/>
    </row>
    <row r="343" spans="1:22" ht="16.5" customHeight="1" x14ac:dyDescent="0.25">
      <c r="A343" s="172">
        <v>4</v>
      </c>
      <c r="B343" s="99" t="s">
        <v>806</v>
      </c>
      <c r="C343" s="238">
        <v>9</v>
      </c>
      <c r="D343" s="238">
        <v>9</v>
      </c>
      <c r="E343" s="339"/>
      <c r="F343" s="339"/>
      <c r="G343" s="620"/>
      <c r="H343" s="620"/>
      <c r="I343" s="339"/>
      <c r="J343" s="621"/>
      <c r="K343" s="339"/>
      <c r="L343" s="339"/>
      <c r="M343" s="620"/>
      <c r="N343" s="339"/>
      <c r="O343" s="620"/>
      <c r="P343" s="624"/>
      <c r="Q343" s="620"/>
      <c r="R343" s="620"/>
      <c r="S343" s="238">
        <v>100000</v>
      </c>
      <c r="T343" s="339"/>
      <c r="U343" s="339"/>
      <c r="V343" s="339"/>
    </row>
    <row r="344" spans="1:22" ht="16.5" customHeight="1" x14ac:dyDescent="0.25">
      <c r="A344" s="172">
        <v>5</v>
      </c>
      <c r="B344" s="37" t="s">
        <v>811</v>
      </c>
      <c r="C344" s="238">
        <v>12</v>
      </c>
      <c r="D344" s="238">
        <v>7</v>
      </c>
      <c r="E344" s="339"/>
      <c r="F344" s="339"/>
      <c r="G344" s="620"/>
      <c r="H344" s="620"/>
      <c r="I344" s="339"/>
      <c r="J344" s="621"/>
      <c r="K344" s="339"/>
      <c r="L344" s="339"/>
      <c r="M344" s="620"/>
      <c r="N344" s="339"/>
      <c r="O344" s="620"/>
      <c r="P344" s="624"/>
      <c r="Q344" s="620"/>
      <c r="R344" s="620"/>
      <c r="S344" s="238">
        <v>2000000</v>
      </c>
      <c r="T344" s="339"/>
      <c r="U344" s="339"/>
      <c r="V344" s="339"/>
    </row>
    <row r="345" spans="1:22" ht="16.5" customHeight="1" x14ac:dyDescent="0.25">
      <c r="A345" s="172">
        <v>6</v>
      </c>
      <c r="B345" s="37" t="s">
        <v>816</v>
      </c>
      <c r="C345" s="238">
        <v>5</v>
      </c>
      <c r="D345" s="238">
        <v>7</v>
      </c>
      <c r="E345" s="339"/>
      <c r="F345" s="339"/>
      <c r="G345" s="620"/>
      <c r="H345" s="620"/>
      <c r="I345" s="339"/>
      <c r="J345" s="621"/>
      <c r="K345" s="339"/>
      <c r="L345" s="339"/>
      <c r="M345" s="620"/>
      <c r="N345" s="339"/>
      <c r="O345" s="620"/>
      <c r="P345" s="624"/>
      <c r="Q345" s="620"/>
      <c r="R345" s="620"/>
      <c r="S345" s="238">
        <v>41000</v>
      </c>
      <c r="T345" s="618"/>
      <c r="U345" s="618"/>
      <c r="V345" s="618"/>
    </row>
    <row r="346" spans="1:22" s="702" customFormat="1" ht="16.5" customHeight="1" x14ac:dyDescent="0.25">
      <c r="A346" s="144">
        <v>7</v>
      </c>
      <c r="B346" s="37" t="s">
        <v>3244</v>
      </c>
      <c r="C346" s="238">
        <v>7</v>
      </c>
      <c r="D346" s="238">
        <v>7</v>
      </c>
      <c r="E346" s="339"/>
      <c r="F346" s="339"/>
      <c r="G346" s="620"/>
      <c r="H346" s="620"/>
      <c r="I346" s="339"/>
      <c r="J346" s="621"/>
      <c r="K346" s="699"/>
      <c r="L346" s="699"/>
      <c r="M346" s="620"/>
      <c r="N346" s="339"/>
      <c r="O346" s="620"/>
      <c r="P346" s="624"/>
      <c r="Q346" s="620"/>
      <c r="R346" s="620"/>
      <c r="S346" s="625">
        <v>60000</v>
      </c>
      <c r="T346" s="696"/>
      <c r="U346" s="696"/>
      <c r="V346" s="696"/>
    </row>
    <row r="347" spans="1:22" s="92" customFormat="1" ht="18" customHeight="1" x14ac:dyDescent="0.25">
      <c r="A347" s="144">
        <v>8</v>
      </c>
      <c r="B347" s="28" t="s">
        <v>752</v>
      </c>
      <c r="C347" s="238">
        <v>7</v>
      </c>
      <c r="D347" s="238">
        <v>7</v>
      </c>
      <c r="E347" s="339"/>
      <c r="F347" s="620"/>
      <c r="G347" s="620"/>
      <c r="H347" s="620"/>
      <c r="I347" s="620"/>
      <c r="J347" s="621"/>
      <c r="K347" s="752"/>
      <c r="L347" s="752"/>
      <c r="M347" s="620"/>
      <c r="N347" s="620"/>
      <c r="O347" s="620"/>
      <c r="P347" s="624"/>
      <c r="Q347" s="620"/>
      <c r="R347" s="620"/>
      <c r="S347" s="238">
        <v>41000</v>
      </c>
      <c r="T347" s="753"/>
      <c r="U347" s="753"/>
      <c r="V347" s="753"/>
    </row>
    <row r="348" spans="1:22" s="702" customFormat="1" ht="18" customHeight="1" x14ac:dyDescent="0.25">
      <c r="A348" s="144">
        <v>9</v>
      </c>
      <c r="B348" s="45" t="s">
        <v>863</v>
      </c>
      <c r="C348" s="635">
        <v>25</v>
      </c>
      <c r="D348" s="635">
        <v>11</v>
      </c>
      <c r="E348" s="645"/>
      <c r="F348" s="339"/>
      <c r="G348" s="620"/>
      <c r="H348" s="620"/>
      <c r="I348" s="339"/>
      <c r="J348" s="621"/>
      <c r="K348" s="699"/>
      <c r="L348" s="699"/>
      <c r="M348" s="620"/>
      <c r="N348" s="339"/>
      <c r="O348" s="620"/>
      <c r="P348" s="624"/>
      <c r="Q348" s="620"/>
      <c r="R348" s="620"/>
      <c r="S348" s="238">
        <v>2000000</v>
      </c>
      <c r="T348" s="696"/>
      <c r="U348" s="696"/>
      <c r="V348" s="696"/>
    </row>
    <row r="349" spans="1:22" s="702" customFormat="1" ht="18" customHeight="1" x14ac:dyDescent="0.25">
      <c r="A349" s="144">
        <v>10</v>
      </c>
      <c r="B349" s="45" t="s">
        <v>3245</v>
      </c>
      <c r="C349" s="635">
        <v>4</v>
      </c>
      <c r="D349" s="635">
        <v>5</v>
      </c>
      <c r="E349" s="645"/>
      <c r="F349" s="339"/>
      <c r="G349" s="620"/>
      <c r="H349" s="620"/>
      <c r="I349" s="339"/>
      <c r="J349" s="621"/>
      <c r="K349" s="699"/>
      <c r="L349" s="699"/>
      <c r="M349" s="620"/>
      <c r="N349" s="339"/>
      <c r="O349" s="620"/>
      <c r="P349" s="624"/>
      <c r="Q349" s="620"/>
      <c r="R349" s="620"/>
      <c r="S349" s="238">
        <v>1000000</v>
      </c>
      <c r="T349" s="696"/>
      <c r="U349" s="696"/>
      <c r="V349" s="696"/>
    </row>
    <row r="350" spans="1:22" s="702" customFormat="1" ht="18" customHeight="1" x14ac:dyDescent="0.25">
      <c r="A350" s="144">
        <v>11</v>
      </c>
      <c r="B350" s="134" t="s">
        <v>1000</v>
      </c>
      <c r="C350" s="754">
        <v>15</v>
      </c>
      <c r="D350" s="754">
        <v>7</v>
      </c>
      <c r="E350" s="139"/>
      <c r="F350" s="678"/>
      <c r="G350" s="677"/>
      <c r="H350" s="677"/>
      <c r="I350" s="678"/>
      <c r="J350" s="679"/>
      <c r="K350" s="680"/>
      <c r="L350" s="680"/>
      <c r="M350" s="677"/>
      <c r="N350" s="678"/>
      <c r="O350" s="677"/>
      <c r="P350" s="709"/>
      <c r="Q350" s="677"/>
      <c r="R350" s="677"/>
      <c r="S350" s="677">
        <v>500000</v>
      </c>
      <c r="T350" s="696"/>
      <c r="U350" s="696"/>
      <c r="V350" s="696"/>
    </row>
    <row r="351" spans="1:22" s="702" customFormat="1" ht="18" customHeight="1" x14ac:dyDescent="0.2">
      <c r="A351" s="327">
        <v>46</v>
      </c>
      <c r="B351" s="449" t="s">
        <v>2774</v>
      </c>
      <c r="C351" s="462">
        <f t="shared" ref="C351:H351" si="5">SUM(C352:C354)</f>
        <v>31</v>
      </c>
      <c r="D351" s="462">
        <f t="shared" si="5"/>
        <v>24</v>
      </c>
      <c r="E351" s="462">
        <f t="shared" si="5"/>
        <v>22</v>
      </c>
      <c r="F351" s="462">
        <f t="shared" si="5"/>
        <v>11</v>
      </c>
      <c r="G351" s="462">
        <f t="shared" si="5"/>
        <v>0</v>
      </c>
      <c r="H351" s="462">
        <f t="shared" si="5"/>
        <v>0</v>
      </c>
      <c r="I351" s="462"/>
      <c r="J351" s="672"/>
      <c r="K351" s="699"/>
      <c r="L351" s="699"/>
      <c r="M351" s="462"/>
      <c r="N351" s="462"/>
      <c r="O351" s="462"/>
      <c r="P351" s="673"/>
      <c r="Q351" s="615">
        <f>C351+E351+G351+M351+I351+O351</f>
        <v>53</v>
      </c>
      <c r="R351" s="615">
        <f>D351+F351+H351+N351+J351+P351</f>
        <v>35</v>
      </c>
      <c r="S351" s="462">
        <f>SUM(S352:S354)</f>
        <v>1792000</v>
      </c>
      <c r="T351" s="674">
        <f>S351+1502000</f>
        <v>3294000</v>
      </c>
      <c r="U351" s="674">
        <f>Q351</f>
        <v>53</v>
      </c>
      <c r="V351" s="674">
        <f>R351+29</f>
        <v>64</v>
      </c>
    </row>
    <row r="352" spans="1:22" s="702" customFormat="1" ht="18" customHeight="1" x14ac:dyDescent="0.25">
      <c r="A352" s="172">
        <v>1</v>
      </c>
      <c r="B352" s="29" t="s">
        <v>3246</v>
      </c>
      <c r="C352" s="619"/>
      <c r="D352" s="620"/>
      <c r="E352" s="622">
        <v>22</v>
      </c>
      <c r="F352" s="620">
        <v>11</v>
      </c>
      <c r="G352" s="620"/>
      <c r="H352" s="620"/>
      <c r="I352" s="620"/>
      <c r="J352" s="621"/>
      <c r="K352" s="699"/>
      <c r="L352" s="699"/>
      <c r="M352" s="620"/>
      <c r="N352" s="620"/>
      <c r="O352" s="620"/>
      <c r="P352" s="624"/>
      <c r="Q352" s="620"/>
      <c r="R352" s="620"/>
      <c r="S352" s="625">
        <v>132000</v>
      </c>
      <c r="T352" s="696"/>
      <c r="U352" s="696"/>
      <c r="V352" s="696"/>
    </row>
    <row r="353" spans="1:22" s="702" customFormat="1" ht="18" customHeight="1" x14ac:dyDescent="0.25">
      <c r="A353" s="172">
        <v>2</v>
      </c>
      <c r="B353" s="20" t="s">
        <v>1048</v>
      </c>
      <c r="C353" s="238">
        <v>16</v>
      </c>
      <c r="D353" s="238">
        <v>16</v>
      </c>
      <c r="E353" s="339"/>
      <c r="F353" s="339"/>
      <c r="G353" s="339"/>
      <c r="H353" s="620"/>
      <c r="I353" s="620"/>
      <c r="J353" s="621"/>
      <c r="K353" s="699"/>
      <c r="L353" s="699"/>
      <c r="M353" s="620"/>
      <c r="N353" s="620"/>
      <c r="O353" s="620"/>
      <c r="P353" s="624"/>
      <c r="Q353" s="620"/>
      <c r="R353" s="620"/>
      <c r="S353" s="238">
        <v>160000</v>
      </c>
      <c r="T353" s="696"/>
      <c r="U353" s="696"/>
      <c r="V353" s="696"/>
    </row>
    <row r="354" spans="1:22" s="702" customFormat="1" ht="16.5" customHeight="1" x14ac:dyDescent="0.25">
      <c r="A354" s="172">
        <v>3</v>
      </c>
      <c r="B354" s="37" t="s">
        <v>1073</v>
      </c>
      <c r="C354" s="238">
        <v>15</v>
      </c>
      <c r="D354" s="238">
        <v>8</v>
      </c>
      <c r="E354" s="339"/>
      <c r="F354" s="638"/>
      <c r="G354" s="638"/>
      <c r="H354" s="746"/>
      <c r="I354" s="746"/>
      <c r="J354" s="747"/>
      <c r="K354" s="699"/>
      <c r="L354" s="699"/>
      <c r="M354" s="620"/>
      <c r="N354" s="620"/>
      <c r="O354" s="620"/>
      <c r="P354" s="624"/>
      <c r="Q354" s="620"/>
      <c r="R354" s="620"/>
      <c r="S354" s="238">
        <v>1500000</v>
      </c>
      <c r="T354" s="696"/>
      <c r="U354" s="696"/>
      <c r="V354" s="696"/>
    </row>
    <row r="355" spans="1:22" s="702" customFormat="1" ht="16.5" customHeight="1" x14ac:dyDescent="0.25">
      <c r="A355" s="327">
        <v>47</v>
      </c>
      <c r="B355" s="449" t="s">
        <v>2792</v>
      </c>
      <c r="C355" s="462">
        <f>SUM(C356:C362)</f>
        <v>73</v>
      </c>
      <c r="D355" s="462">
        <f>SUM(D356:D362)</f>
        <v>51</v>
      </c>
      <c r="E355" s="462"/>
      <c r="F355" s="462"/>
      <c r="G355" s="462">
        <f>SUM(G356:G364)</f>
        <v>18</v>
      </c>
      <c r="H355" s="462">
        <f>SUM(H356:H364)</f>
        <v>21</v>
      </c>
      <c r="I355" s="462"/>
      <c r="J355" s="672"/>
      <c r="K355" s="699"/>
      <c r="L355" s="699"/>
      <c r="M355" s="462"/>
      <c r="N355" s="462"/>
      <c r="O355" s="462"/>
      <c r="P355" s="673"/>
      <c r="Q355" s="615">
        <f>C355+E355+G355+M355+I355</f>
        <v>91</v>
      </c>
      <c r="R355" s="615">
        <f>D355+F355+H355+N355+J355</f>
        <v>72</v>
      </c>
      <c r="S355" s="462">
        <f>SUM(S356:S364)</f>
        <v>7771600</v>
      </c>
      <c r="T355" s="712">
        <f>S355+5409000</f>
        <v>13180600</v>
      </c>
      <c r="U355" s="674">
        <f>Q355</f>
        <v>91</v>
      </c>
      <c r="V355" s="712">
        <f>R355+66</f>
        <v>138</v>
      </c>
    </row>
    <row r="356" spans="1:22" s="92" customFormat="1" ht="16.5" customHeight="1" x14ac:dyDescent="0.25">
      <c r="A356" s="172">
        <v>1</v>
      </c>
      <c r="B356" s="36" t="s">
        <v>1043</v>
      </c>
      <c r="C356" s="238">
        <v>4</v>
      </c>
      <c r="D356" s="238">
        <v>7</v>
      </c>
      <c r="E356" s="339"/>
      <c r="F356" s="620"/>
      <c r="G356" s="620"/>
      <c r="H356" s="620"/>
      <c r="I356" s="620"/>
      <c r="J356" s="621"/>
      <c r="K356" s="752"/>
      <c r="L356" s="752"/>
      <c r="M356" s="620"/>
      <c r="N356" s="620"/>
      <c r="O356" s="620"/>
      <c r="P356" s="624"/>
      <c r="Q356" s="620"/>
      <c r="R356" s="620"/>
      <c r="S356" s="238">
        <v>1000000</v>
      </c>
      <c r="T356" s="753"/>
      <c r="U356" s="753"/>
      <c r="V356" s="753"/>
    </row>
    <row r="357" spans="1:22" s="92" customFormat="1" ht="16.5" customHeight="1" x14ac:dyDescent="0.25">
      <c r="A357" s="172">
        <v>2</v>
      </c>
      <c r="B357" s="20" t="s">
        <v>1063</v>
      </c>
      <c r="C357" s="238">
        <v>7</v>
      </c>
      <c r="D357" s="238">
        <v>7</v>
      </c>
      <c r="E357" s="339"/>
      <c r="F357" s="638"/>
      <c r="G357" s="638"/>
      <c r="H357" s="746"/>
      <c r="I357" s="746"/>
      <c r="J357" s="747"/>
      <c r="K357" s="752"/>
      <c r="L357" s="752"/>
      <c r="M357" s="620"/>
      <c r="N357" s="620"/>
      <c r="O357" s="620"/>
      <c r="P357" s="624"/>
      <c r="Q357" s="620"/>
      <c r="R357" s="620"/>
      <c r="S357" s="238">
        <v>229600</v>
      </c>
      <c r="T357" s="753"/>
      <c r="U357" s="753"/>
      <c r="V357" s="753"/>
    </row>
    <row r="358" spans="1:22" s="92" customFormat="1" ht="16.5" customHeight="1" x14ac:dyDescent="0.25">
      <c r="A358" s="172">
        <v>3</v>
      </c>
      <c r="B358" s="20" t="s">
        <v>2795</v>
      </c>
      <c r="C358" s="238">
        <v>9</v>
      </c>
      <c r="D358" s="238">
        <v>9</v>
      </c>
      <c r="E358" s="339"/>
      <c r="F358" s="638"/>
      <c r="G358" s="638"/>
      <c r="H358" s="746"/>
      <c r="I358" s="746"/>
      <c r="J358" s="747"/>
      <c r="K358" s="752"/>
      <c r="L358" s="752"/>
      <c r="M358" s="620"/>
      <c r="N358" s="620"/>
      <c r="O358" s="620"/>
      <c r="P358" s="624"/>
      <c r="Q358" s="620"/>
      <c r="R358" s="620"/>
      <c r="S358" s="238">
        <v>2900000</v>
      </c>
      <c r="T358" s="753"/>
      <c r="U358" s="753"/>
      <c r="V358" s="753"/>
    </row>
    <row r="359" spans="1:22" s="702" customFormat="1" ht="18" customHeight="1" x14ac:dyDescent="0.25">
      <c r="A359" s="144">
        <v>4</v>
      </c>
      <c r="B359" s="26" t="s">
        <v>1015</v>
      </c>
      <c r="C359" s="623">
        <v>18</v>
      </c>
      <c r="D359" s="623">
        <v>9</v>
      </c>
      <c r="E359" s="623"/>
      <c r="F359" s="620"/>
      <c r="G359" s="620"/>
      <c r="H359" s="620"/>
      <c r="I359" s="620"/>
      <c r="J359" s="621"/>
      <c r="K359" s="699"/>
      <c r="L359" s="699"/>
      <c r="M359" s="620"/>
      <c r="N359" s="620"/>
      <c r="O359" s="620"/>
      <c r="P359" s="624"/>
      <c r="Q359" s="620"/>
      <c r="R359" s="620"/>
      <c r="S359" s="625">
        <v>132000</v>
      </c>
      <c r="T359" s="696"/>
      <c r="U359" s="696"/>
      <c r="V359" s="696"/>
    </row>
    <row r="360" spans="1:22" s="702" customFormat="1" ht="18" customHeight="1" x14ac:dyDescent="0.25">
      <c r="A360" s="144">
        <v>5</v>
      </c>
      <c r="B360" s="37" t="s">
        <v>1068</v>
      </c>
      <c r="C360" s="238">
        <v>25</v>
      </c>
      <c r="D360" s="238">
        <v>12</v>
      </c>
      <c r="E360" s="339"/>
      <c r="F360" s="638"/>
      <c r="G360" s="638"/>
      <c r="H360" s="746"/>
      <c r="I360" s="746"/>
      <c r="J360" s="747"/>
      <c r="K360" s="699"/>
      <c r="L360" s="699"/>
      <c r="M360" s="620"/>
      <c r="N360" s="620"/>
      <c r="O360" s="620"/>
      <c r="P360" s="624"/>
      <c r="Q360" s="620"/>
      <c r="R360" s="620"/>
      <c r="S360" s="238">
        <v>60000</v>
      </c>
      <c r="T360" s="696"/>
      <c r="U360" s="696"/>
      <c r="V360" s="696"/>
    </row>
    <row r="361" spans="1:22" s="58" customFormat="1" ht="18" customHeight="1" x14ac:dyDescent="0.25">
      <c r="A361" s="144">
        <v>6</v>
      </c>
      <c r="B361" s="72" t="s">
        <v>1083</v>
      </c>
      <c r="C361" s="238">
        <v>10</v>
      </c>
      <c r="D361" s="238">
        <v>7</v>
      </c>
      <c r="E361" s="339"/>
      <c r="F361" s="620"/>
      <c r="G361" s="620"/>
      <c r="H361" s="620"/>
      <c r="I361" s="620"/>
      <c r="J361" s="621"/>
      <c r="K361" s="658"/>
      <c r="L361" s="658"/>
      <c r="M361" s="620"/>
      <c r="N361" s="620"/>
      <c r="O361" s="620"/>
      <c r="P361" s="620"/>
      <c r="Q361" s="620"/>
      <c r="R361" s="620"/>
      <c r="S361" s="625">
        <v>500000</v>
      </c>
      <c r="T361" s="339"/>
      <c r="U361" s="339"/>
      <c r="V361" s="339"/>
    </row>
    <row r="362" spans="1:22" s="702" customFormat="1" ht="18" customHeight="1" x14ac:dyDescent="0.25">
      <c r="A362" s="144">
        <v>7</v>
      </c>
      <c r="B362" s="181" t="s">
        <v>1660</v>
      </c>
      <c r="C362" s="238"/>
      <c r="D362" s="238"/>
      <c r="E362" s="339"/>
      <c r="F362" s="620"/>
      <c r="G362" s="620">
        <v>12</v>
      </c>
      <c r="H362" s="620">
        <v>7</v>
      </c>
      <c r="I362" s="620"/>
      <c r="J362" s="621"/>
      <c r="K362" s="699"/>
      <c r="L362" s="699"/>
      <c r="M362" s="620"/>
      <c r="N362" s="620"/>
      <c r="O362" s="620"/>
      <c r="P362" s="624"/>
      <c r="Q362" s="620"/>
      <c r="R362" s="620"/>
      <c r="S362" s="238">
        <v>1000000</v>
      </c>
      <c r="T362" s="696"/>
      <c r="U362" s="696"/>
      <c r="V362" s="696"/>
    </row>
    <row r="363" spans="1:22" s="702" customFormat="1" ht="18" customHeight="1" x14ac:dyDescent="0.25">
      <c r="A363" s="144">
        <v>8</v>
      </c>
      <c r="B363" s="45" t="s">
        <v>1669</v>
      </c>
      <c r="C363" s="238"/>
      <c r="D363" s="238"/>
      <c r="E363" s="339"/>
      <c r="F363" s="620"/>
      <c r="G363" s="620">
        <v>3</v>
      </c>
      <c r="H363" s="620">
        <v>7</v>
      </c>
      <c r="I363" s="620"/>
      <c r="J363" s="621"/>
      <c r="K363" s="645"/>
      <c r="L363" s="645"/>
      <c r="M363" s="620"/>
      <c r="N363" s="620"/>
      <c r="O363" s="620"/>
      <c r="P363" s="620"/>
      <c r="Q363" s="620"/>
      <c r="R363" s="620"/>
      <c r="S363" s="625">
        <v>150000</v>
      </c>
      <c r="T363" s="696"/>
      <c r="U363" s="696"/>
      <c r="V363" s="696"/>
    </row>
    <row r="364" spans="1:22" s="58" customFormat="1" ht="18" customHeight="1" x14ac:dyDescent="0.25">
      <c r="A364" s="144">
        <v>9</v>
      </c>
      <c r="B364" s="20" t="s">
        <v>1674</v>
      </c>
      <c r="C364" s="238"/>
      <c r="D364" s="238"/>
      <c r="E364" s="339"/>
      <c r="F364" s="620"/>
      <c r="G364" s="620">
        <v>3</v>
      </c>
      <c r="H364" s="620">
        <v>7</v>
      </c>
      <c r="I364" s="620"/>
      <c r="J364" s="621"/>
      <c r="K364" s="658"/>
      <c r="L364" s="658"/>
      <c r="M364" s="620"/>
      <c r="N364" s="620"/>
      <c r="O364" s="620"/>
      <c r="P364" s="620"/>
      <c r="Q364" s="620"/>
      <c r="R364" s="620"/>
      <c r="S364" s="625">
        <v>1800000</v>
      </c>
      <c r="T364" s="339"/>
      <c r="U364" s="339"/>
      <c r="V364" s="339"/>
    </row>
    <row r="365" spans="1:22" s="702" customFormat="1" ht="18" customHeight="1" x14ac:dyDescent="0.25">
      <c r="A365" s="327">
        <v>48</v>
      </c>
      <c r="B365" s="449" t="s">
        <v>2822</v>
      </c>
      <c r="C365" s="462">
        <f>SUM(C366:C368)</f>
        <v>15</v>
      </c>
      <c r="D365" s="462">
        <f>SUM(D366:D368)</f>
        <v>15</v>
      </c>
      <c r="E365" s="645"/>
      <c r="F365" s="645"/>
      <c r="G365" s="462">
        <f>SUM(G366:G368)</f>
        <v>12</v>
      </c>
      <c r="H365" s="462">
        <f>SUM(H366:H368)</f>
        <v>12</v>
      </c>
      <c r="I365" s="645"/>
      <c r="J365" s="646"/>
      <c r="K365" s="699"/>
      <c r="L365" s="699"/>
      <c r="M365" s="645"/>
      <c r="N365" s="645"/>
      <c r="O365" s="645"/>
      <c r="P365" s="647"/>
      <c r="Q365" s="615">
        <f>C365+E365+G365+M365+I365</f>
        <v>27</v>
      </c>
      <c r="R365" s="615">
        <f>D365+F365+H365+N365+J365</f>
        <v>27</v>
      </c>
      <c r="S365" s="462">
        <f>SUM(S366:S368)</f>
        <v>805000</v>
      </c>
      <c r="T365" s="642">
        <f>S365+850000</f>
        <v>1655000</v>
      </c>
      <c r="U365" s="643">
        <f>Q365</f>
        <v>27</v>
      </c>
      <c r="V365" s="642">
        <f>R365+20</f>
        <v>47</v>
      </c>
    </row>
    <row r="366" spans="1:22" s="702" customFormat="1" ht="18" customHeight="1" x14ac:dyDescent="0.25">
      <c r="A366" s="172">
        <v>1</v>
      </c>
      <c r="B366" s="181" t="s">
        <v>1665</v>
      </c>
      <c r="C366" s="238"/>
      <c r="D366" s="238"/>
      <c r="E366" s="339"/>
      <c r="F366" s="620"/>
      <c r="G366" s="620">
        <v>12</v>
      </c>
      <c r="H366" s="620">
        <v>12</v>
      </c>
      <c r="I366" s="620"/>
      <c r="J366" s="621"/>
      <c r="K366" s="699"/>
      <c r="L366" s="699"/>
      <c r="M366" s="620"/>
      <c r="N366" s="620"/>
      <c r="O366" s="620"/>
      <c r="P366" s="624"/>
      <c r="Q366" s="620"/>
      <c r="R366" s="620"/>
      <c r="S366" s="238">
        <v>120000</v>
      </c>
      <c r="T366" s="696"/>
      <c r="U366" s="696"/>
      <c r="V366" s="696"/>
    </row>
    <row r="367" spans="1:22" s="702" customFormat="1" ht="18" customHeight="1" x14ac:dyDescent="0.25">
      <c r="A367" s="172">
        <v>2</v>
      </c>
      <c r="B367" s="99" t="s">
        <v>1029</v>
      </c>
      <c r="C367" s="238">
        <v>7</v>
      </c>
      <c r="D367" s="238">
        <v>7</v>
      </c>
      <c r="E367" s="638"/>
      <c r="F367" s="638"/>
      <c r="G367" s="638"/>
      <c r="H367" s="746"/>
      <c r="I367" s="746"/>
      <c r="J367" s="747"/>
      <c r="K367" s="699"/>
      <c r="L367" s="699"/>
      <c r="M367" s="620"/>
      <c r="N367" s="620"/>
      <c r="O367" s="620"/>
      <c r="P367" s="624"/>
      <c r="Q367" s="620"/>
      <c r="R367" s="620"/>
      <c r="S367" s="238">
        <v>525000</v>
      </c>
      <c r="T367" s="696"/>
      <c r="U367" s="696"/>
      <c r="V367" s="696"/>
    </row>
    <row r="368" spans="1:22" s="702" customFormat="1" ht="20.25" customHeight="1" x14ac:dyDescent="0.25">
      <c r="A368" s="172">
        <v>3</v>
      </c>
      <c r="B368" s="36" t="s">
        <v>1038</v>
      </c>
      <c r="C368" s="238">
        <v>8</v>
      </c>
      <c r="D368" s="238">
        <v>8</v>
      </c>
      <c r="E368" s="339"/>
      <c r="F368" s="620"/>
      <c r="G368" s="620"/>
      <c r="H368" s="620"/>
      <c r="I368" s="620"/>
      <c r="J368" s="621"/>
      <c r="K368" s="699"/>
      <c r="L368" s="699"/>
      <c r="M368" s="620"/>
      <c r="N368" s="620"/>
      <c r="O368" s="620"/>
      <c r="P368" s="624"/>
      <c r="Q368" s="620"/>
      <c r="R368" s="620"/>
      <c r="S368" s="238">
        <v>160000</v>
      </c>
      <c r="T368" s="696"/>
      <c r="U368" s="696"/>
      <c r="V368" s="696"/>
    </row>
    <row r="369" spans="1:22" s="702" customFormat="1" ht="21" customHeight="1" x14ac:dyDescent="0.2">
      <c r="A369" s="327">
        <v>49</v>
      </c>
      <c r="B369" s="449" t="s">
        <v>2836</v>
      </c>
      <c r="C369" s="462">
        <f>SUM(C370:C374)</f>
        <v>38</v>
      </c>
      <c r="D369" s="462">
        <f>SUM(D370:D374)</f>
        <v>40</v>
      </c>
      <c r="E369" s="462">
        <f>SUM(E370:E374)</f>
        <v>0</v>
      </c>
      <c r="F369" s="462">
        <f>SUM(F370:F374)</f>
        <v>0</v>
      </c>
      <c r="G369" s="645"/>
      <c r="H369" s="645"/>
      <c r="I369" s="645"/>
      <c r="J369" s="646"/>
      <c r="K369" s="699"/>
      <c r="L369" s="699"/>
      <c r="M369" s="462">
        <f>SUM(M370:M375)</f>
        <v>79</v>
      </c>
      <c r="N369" s="462">
        <f>SUM(N370:N375)</f>
        <v>14</v>
      </c>
      <c r="O369" s="645"/>
      <c r="P369" s="647"/>
      <c r="Q369" s="615">
        <f>C369+E369+G369+M369+I369</f>
        <v>117</v>
      </c>
      <c r="R369" s="615">
        <f>D369+F369+H369+N369+J369</f>
        <v>54</v>
      </c>
      <c r="S369" s="462">
        <f>SUM(S370:S375)</f>
        <v>1750000</v>
      </c>
      <c r="T369" s="674">
        <f>S369+10963000</f>
        <v>12713000</v>
      </c>
      <c r="U369" s="674">
        <f>Q369</f>
        <v>117</v>
      </c>
      <c r="V369" s="674">
        <f>R369+99</f>
        <v>153</v>
      </c>
    </row>
    <row r="370" spans="1:22" s="92" customFormat="1" ht="21" customHeight="1" x14ac:dyDescent="0.25">
      <c r="A370" s="91">
        <v>1</v>
      </c>
      <c r="B370" s="451" t="s">
        <v>1019</v>
      </c>
      <c r="C370" s="755">
        <v>8</v>
      </c>
      <c r="D370" s="756">
        <v>10</v>
      </c>
      <c r="E370" s="756"/>
      <c r="F370" s="677"/>
      <c r="G370" s="677"/>
      <c r="H370" s="677"/>
      <c r="I370" s="677"/>
      <c r="J370" s="679"/>
      <c r="K370" s="680"/>
      <c r="L370" s="680"/>
      <c r="M370" s="677"/>
      <c r="N370" s="677"/>
      <c r="O370" s="677"/>
      <c r="P370" s="709"/>
      <c r="Q370" s="677"/>
      <c r="R370" s="677"/>
      <c r="S370" s="710">
        <v>30000</v>
      </c>
      <c r="T370" s="753"/>
      <c r="U370" s="753"/>
      <c r="V370" s="753"/>
    </row>
    <row r="371" spans="1:22" s="702" customFormat="1" ht="21" customHeight="1" x14ac:dyDescent="0.25">
      <c r="A371" s="172">
        <v>2</v>
      </c>
      <c r="B371" s="29" t="s">
        <v>1024</v>
      </c>
      <c r="C371" s="623">
        <v>7</v>
      </c>
      <c r="D371" s="623">
        <v>7</v>
      </c>
      <c r="E371" s="623"/>
      <c r="F371" s="620"/>
      <c r="G371" s="620"/>
      <c r="H371" s="620"/>
      <c r="I371" s="620"/>
      <c r="J371" s="621"/>
      <c r="K371" s="699"/>
      <c r="L371" s="699"/>
      <c r="M371" s="620"/>
      <c r="N371" s="620"/>
      <c r="O371" s="620"/>
      <c r="P371" s="624"/>
      <c r="Q371" s="620"/>
      <c r="R371" s="620"/>
      <c r="S371" s="625">
        <v>200000</v>
      </c>
      <c r="T371" s="696"/>
      <c r="U371" s="696"/>
      <c r="V371" s="696"/>
    </row>
    <row r="372" spans="1:22" s="702" customFormat="1" ht="30" customHeight="1" x14ac:dyDescent="0.25">
      <c r="A372" s="172">
        <v>3</v>
      </c>
      <c r="B372" s="20" t="s">
        <v>1058</v>
      </c>
      <c r="C372" s="238">
        <v>15</v>
      </c>
      <c r="D372" s="238">
        <v>15</v>
      </c>
      <c r="E372" s="339"/>
      <c r="F372" s="339"/>
      <c r="G372" s="339"/>
      <c r="H372" s="620"/>
      <c r="I372" s="620"/>
      <c r="J372" s="621"/>
      <c r="K372" s="699"/>
      <c r="L372" s="699"/>
      <c r="M372" s="620"/>
      <c r="N372" s="620"/>
      <c r="O372" s="620"/>
      <c r="P372" s="624"/>
      <c r="Q372" s="620"/>
      <c r="R372" s="620"/>
      <c r="S372" s="238">
        <v>600000</v>
      </c>
      <c r="T372" s="696"/>
      <c r="U372" s="696"/>
      <c r="V372" s="696"/>
    </row>
    <row r="373" spans="1:22" ht="30" customHeight="1" x14ac:dyDescent="0.25">
      <c r="A373" s="499">
        <v>4</v>
      </c>
      <c r="B373" s="37" t="s">
        <v>1034</v>
      </c>
      <c r="C373" s="238">
        <v>8</v>
      </c>
      <c r="D373" s="238">
        <v>8</v>
      </c>
      <c r="E373" s="638"/>
      <c r="F373" s="638"/>
      <c r="G373" s="638"/>
      <c r="H373" s="746"/>
      <c r="I373" s="746"/>
      <c r="J373" s="747"/>
      <c r="K373" s="699"/>
      <c r="L373" s="699"/>
      <c r="M373" s="620"/>
      <c r="N373" s="620"/>
      <c r="O373" s="620"/>
      <c r="P373" s="624"/>
      <c r="Q373" s="620"/>
      <c r="R373" s="620"/>
      <c r="S373" s="238">
        <v>70000</v>
      </c>
      <c r="T373" s="618"/>
      <c r="U373" s="618"/>
      <c r="V373" s="618"/>
    </row>
    <row r="374" spans="1:22" s="702" customFormat="1" ht="16.5" customHeight="1" x14ac:dyDescent="0.25">
      <c r="A374" s="144">
        <v>5</v>
      </c>
      <c r="B374" s="179" t="s">
        <v>1929</v>
      </c>
      <c r="C374" s="619"/>
      <c r="D374" s="620"/>
      <c r="E374" s="620"/>
      <c r="F374" s="620"/>
      <c r="G374" s="620"/>
      <c r="H374" s="620"/>
      <c r="I374" s="620"/>
      <c r="J374" s="621"/>
      <c r="K374" s="339"/>
      <c r="L374" s="339"/>
      <c r="M374" s="622">
        <v>70</v>
      </c>
      <c r="N374" s="620">
        <v>5</v>
      </c>
      <c r="O374" s="620"/>
      <c r="P374" s="624"/>
      <c r="Q374" s="620"/>
      <c r="R374" s="620"/>
      <c r="S374" s="238">
        <v>600000</v>
      </c>
      <c r="T374" s="696"/>
      <c r="U374" s="696"/>
      <c r="V374" s="696"/>
    </row>
    <row r="375" spans="1:22" s="702" customFormat="1" ht="30" customHeight="1" x14ac:dyDescent="0.25">
      <c r="A375" s="144">
        <v>6</v>
      </c>
      <c r="B375" s="757" t="s">
        <v>1934</v>
      </c>
      <c r="C375" s="755"/>
      <c r="D375" s="677"/>
      <c r="E375" s="677"/>
      <c r="F375" s="677"/>
      <c r="G375" s="677"/>
      <c r="H375" s="677"/>
      <c r="I375" s="677"/>
      <c r="J375" s="679"/>
      <c r="K375" s="680"/>
      <c r="L375" s="680"/>
      <c r="M375" s="708">
        <v>9</v>
      </c>
      <c r="N375" s="708">
        <v>9</v>
      </c>
      <c r="O375" s="139"/>
      <c r="P375" s="677"/>
      <c r="Q375" s="677"/>
      <c r="R375" s="677"/>
      <c r="S375" s="731">
        <v>250000</v>
      </c>
      <c r="T375" s="696"/>
      <c r="U375" s="696"/>
      <c r="V375" s="696"/>
    </row>
    <row r="376" spans="1:22" s="32" customFormat="1" ht="18" customHeight="1" x14ac:dyDescent="0.25">
      <c r="A376" s="327">
        <v>50</v>
      </c>
      <c r="B376" s="449" t="s">
        <v>2876</v>
      </c>
      <c r="C376" s="462">
        <f>SUM(C377:C377)</f>
        <v>7</v>
      </c>
      <c r="D376" s="462">
        <f>SUM(D377:D377)</f>
        <v>7</v>
      </c>
      <c r="E376" s="645"/>
      <c r="F376" s="645"/>
      <c r="G376" s="645"/>
      <c r="H376" s="645"/>
      <c r="I376" s="645"/>
      <c r="J376" s="645"/>
      <c r="K376" s="645"/>
      <c r="L376" s="645"/>
      <c r="M376" s="645"/>
      <c r="N376" s="645"/>
      <c r="O376" s="645"/>
      <c r="P376" s="645"/>
      <c r="Q376" s="615">
        <f>C376+E376+G376+M376+I376</f>
        <v>7</v>
      </c>
      <c r="R376" s="615">
        <f>D376+F376+H376+N376+J376</f>
        <v>7</v>
      </c>
      <c r="S376" s="462">
        <f>SUM(S377:S377)</f>
        <v>84000</v>
      </c>
      <c r="T376" s="642">
        <f>S376+640000</f>
        <v>724000</v>
      </c>
      <c r="U376" s="643">
        <f>Q376</f>
        <v>7</v>
      </c>
      <c r="V376" s="642">
        <f>R376+18</f>
        <v>25</v>
      </c>
    </row>
    <row r="377" spans="1:22" ht="18" customHeight="1" x14ac:dyDescent="0.25">
      <c r="A377" s="144">
        <v>1</v>
      </c>
      <c r="B377" s="213" t="s">
        <v>1053</v>
      </c>
      <c r="C377" s="681">
        <v>7</v>
      </c>
      <c r="D377" s="681">
        <v>7</v>
      </c>
      <c r="E377" s="678"/>
      <c r="F377" s="678"/>
      <c r="G377" s="678"/>
      <c r="H377" s="677"/>
      <c r="I377" s="677"/>
      <c r="J377" s="677"/>
      <c r="K377" s="339"/>
      <c r="L377" s="339"/>
      <c r="M377" s="677"/>
      <c r="N377" s="677"/>
      <c r="O377" s="677"/>
      <c r="P377" s="677"/>
      <c r="Q377" s="677"/>
      <c r="R377" s="677"/>
      <c r="S377" s="681">
        <v>84000</v>
      </c>
      <c r="T377" s="339"/>
      <c r="U377" s="339"/>
      <c r="V377" s="339"/>
    </row>
    <row r="378" spans="1:22" ht="18" customHeight="1" x14ac:dyDescent="0.25">
      <c r="A378" s="327">
        <v>51</v>
      </c>
      <c r="B378" s="449" t="s">
        <v>2886</v>
      </c>
      <c r="C378" s="462">
        <f>SUM(C379:C381)</f>
        <v>12</v>
      </c>
      <c r="D378" s="462">
        <f>SUM(D379:D381)</f>
        <v>16</v>
      </c>
      <c r="E378" s="462">
        <f>SUM(E379:E381)</f>
        <v>10</v>
      </c>
      <c r="F378" s="462">
        <f>SUM(F379:F381)</f>
        <v>7</v>
      </c>
      <c r="G378" s="462">
        <f>G383</f>
        <v>15</v>
      </c>
      <c r="H378" s="462">
        <f>H383</f>
        <v>5</v>
      </c>
      <c r="I378" s="462">
        <f>SUM(I379:I381)</f>
        <v>8</v>
      </c>
      <c r="J378" s="462">
        <f>SUM(J379:J381)</f>
        <v>5</v>
      </c>
      <c r="K378" s="339"/>
      <c r="L378" s="339"/>
      <c r="M378" s="462">
        <f>SUM(M379:M382)</f>
        <v>7</v>
      </c>
      <c r="N378" s="462">
        <f>SUM(N379:N382)</f>
        <v>7</v>
      </c>
      <c r="O378" s="462"/>
      <c r="P378" s="462"/>
      <c r="Q378" s="615">
        <f>C378+E378+G378+M378+I378</f>
        <v>52</v>
      </c>
      <c r="R378" s="615">
        <f>D378+F378+H378+N378+J378</f>
        <v>40</v>
      </c>
      <c r="S378" s="462">
        <f>SUM(S379:S383)</f>
        <v>25000000</v>
      </c>
      <c r="T378" s="642">
        <f>S378</f>
        <v>25000000</v>
      </c>
      <c r="U378" s="643">
        <f>Q378</f>
        <v>52</v>
      </c>
      <c r="V378" s="642">
        <f>R378</f>
        <v>40</v>
      </c>
    </row>
    <row r="379" spans="1:22" ht="18" customHeight="1" x14ac:dyDescent="0.25">
      <c r="A379" s="172">
        <v>1</v>
      </c>
      <c r="B379" s="36" t="s">
        <v>1521</v>
      </c>
      <c r="C379" s="339"/>
      <c r="D379" s="339"/>
      <c r="E379" s="42">
        <v>10</v>
      </c>
      <c r="F379" s="42">
        <v>7</v>
      </c>
      <c r="G379" s="622"/>
      <c r="H379" s="623"/>
      <c r="I379" s="620"/>
      <c r="J379" s="621"/>
      <c r="K379" s="339"/>
      <c r="L379" s="339"/>
      <c r="M379" s="623"/>
      <c r="N379" s="620"/>
      <c r="O379" s="620"/>
      <c r="P379" s="624"/>
      <c r="Q379" s="620"/>
      <c r="R379" s="620"/>
      <c r="S379" s="625">
        <v>5000000</v>
      </c>
      <c r="T379" s="339"/>
      <c r="U379" s="339"/>
      <c r="V379" s="339"/>
    </row>
    <row r="380" spans="1:22" ht="30" customHeight="1" x14ac:dyDescent="0.25">
      <c r="A380" s="172">
        <v>2</v>
      </c>
      <c r="B380" s="36" t="s">
        <v>1134</v>
      </c>
      <c r="C380" s="42">
        <v>12</v>
      </c>
      <c r="D380" s="42">
        <v>16</v>
      </c>
      <c r="E380" s="619"/>
      <c r="F380" s="620"/>
      <c r="G380" s="622"/>
      <c r="H380" s="623"/>
      <c r="I380" s="620"/>
      <c r="J380" s="621"/>
      <c r="K380" s="339"/>
      <c r="L380" s="339"/>
      <c r="M380" s="623"/>
      <c r="N380" s="620"/>
      <c r="O380" s="620"/>
      <c r="P380" s="624"/>
      <c r="Q380" s="620"/>
      <c r="R380" s="620"/>
      <c r="S380" s="625">
        <v>9000000</v>
      </c>
      <c r="T380" s="339"/>
      <c r="U380" s="339"/>
      <c r="V380" s="339"/>
    </row>
    <row r="381" spans="1:22" ht="18" customHeight="1" x14ac:dyDescent="0.25">
      <c r="A381" s="172">
        <v>3</v>
      </c>
      <c r="B381" s="37" t="s">
        <v>2199</v>
      </c>
      <c r="C381" s="238"/>
      <c r="D381" s="238"/>
      <c r="E381" s="339"/>
      <c r="F381" s="620"/>
      <c r="G381" s="622"/>
      <c r="H381" s="623"/>
      <c r="I381" s="42">
        <v>8</v>
      </c>
      <c r="J381" s="716">
        <v>5</v>
      </c>
      <c r="K381" s="339"/>
      <c r="L381" s="339"/>
      <c r="M381" s="623"/>
      <c r="N381" s="620"/>
      <c r="O381" s="339"/>
      <c r="P381" s="624"/>
      <c r="Q381" s="339"/>
      <c r="R381" s="339"/>
      <c r="S381" s="625">
        <v>5000000</v>
      </c>
      <c r="T381" s="339"/>
      <c r="U381" s="339"/>
      <c r="V381" s="339"/>
    </row>
    <row r="382" spans="1:22" ht="18" customHeight="1" x14ac:dyDescent="0.25">
      <c r="A382" s="172">
        <v>4</v>
      </c>
      <c r="B382" s="179" t="s">
        <v>3247</v>
      </c>
      <c r="C382" s="619"/>
      <c r="D382" s="620"/>
      <c r="E382" s="620"/>
      <c r="F382" s="620"/>
      <c r="G382" s="622"/>
      <c r="H382" s="623"/>
      <c r="I382" s="339"/>
      <c r="J382" s="621"/>
      <c r="K382" s="95"/>
      <c r="L382" s="95"/>
      <c r="M382" s="626">
        <v>7</v>
      </c>
      <c r="N382" s="626">
        <v>7</v>
      </c>
      <c r="O382" s="624"/>
      <c r="P382" s="620"/>
      <c r="Q382" s="620"/>
      <c r="R382" s="620"/>
      <c r="S382" s="626">
        <v>5000000</v>
      </c>
      <c r="T382" s="339"/>
      <c r="U382" s="339"/>
      <c r="V382" s="339"/>
    </row>
    <row r="383" spans="1:22" s="58" customFormat="1" ht="18" customHeight="1" x14ac:dyDescent="0.25">
      <c r="A383" s="18">
        <v>5</v>
      </c>
      <c r="B383" s="45" t="s">
        <v>3248</v>
      </c>
      <c r="C383" s="758"/>
      <c r="D383" s="759"/>
      <c r="E383" s="759"/>
      <c r="F383" s="759"/>
      <c r="G383" s="635">
        <v>15</v>
      </c>
      <c r="H383" s="635">
        <v>5</v>
      </c>
      <c r="I383" s="472"/>
      <c r="J383" s="760"/>
      <c r="K383" s="658"/>
      <c r="L383" s="658"/>
      <c r="M383" s="626"/>
      <c r="N383" s="626"/>
      <c r="O383" s="759"/>
      <c r="P383" s="759"/>
      <c r="Q383" s="759"/>
      <c r="R383" s="759"/>
      <c r="S383" s="238">
        <v>1000000</v>
      </c>
      <c r="T383" s="339"/>
      <c r="U383" s="339"/>
      <c r="V383" s="339"/>
    </row>
    <row r="384" spans="1:22" s="33" customFormat="1" ht="21" customHeight="1" x14ac:dyDescent="0.2">
      <c r="A384" s="327">
        <v>52</v>
      </c>
      <c r="B384" s="449" t="s">
        <v>2893</v>
      </c>
      <c r="C384" s="462">
        <f t="shared" ref="C384:J384" si="6">SUM(C385:C399)</f>
        <v>77</v>
      </c>
      <c r="D384" s="462">
        <f t="shared" si="6"/>
        <v>52</v>
      </c>
      <c r="E384" s="462">
        <f t="shared" si="6"/>
        <v>0</v>
      </c>
      <c r="F384" s="462">
        <f t="shared" si="6"/>
        <v>0</v>
      </c>
      <c r="G384" s="462">
        <f t="shared" si="6"/>
        <v>9</v>
      </c>
      <c r="H384" s="462">
        <f t="shared" si="6"/>
        <v>9</v>
      </c>
      <c r="I384" s="462">
        <f t="shared" si="6"/>
        <v>81</v>
      </c>
      <c r="J384" s="672">
        <f t="shared" si="6"/>
        <v>35</v>
      </c>
      <c r="K384" s="682"/>
      <c r="L384" s="682"/>
      <c r="M384" s="462">
        <f>SUM(M385:M399)</f>
        <v>25</v>
      </c>
      <c r="N384" s="462">
        <f>SUM(N385:N399)</f>
        <v>25</v>
      </c>
      <c r="O384" s="462">
        <f>SUM(O385:O399)</f>
        <v>0</v>
      </c>
      <c r="P384" s="673">
        <f>SUM(P385:P399)</f>
        <v>0</v>
      </c>
      <c r="Q384" s="663">
        <f>C384+E384+G384+M384+I384+O384</f>
        <v>192</v>
      </c>
      <c r="R384" s="663">
        <f>D384+F384+H384+N384+J384+P384</f>
        <v>121</v>
      </c>
      <c r="S384" s="462">
        <f>SUM(S385:S399)</f>
        <v>45900000</v>
      </c>
      <c r="T384" s="674">
        <f>S384+26890000</f>
        <v>72790000</v>
      </c>
      <c r="U384" s="674">
        <f>Q384</f>
        <v>192</v>
      </c>
      <c r="V384" s="674">
        <f>R384+30</f>
        <v>151</v>
      </c>
    </row>
    <row r="385" spans="1:22" s="33" customFormat="1" ht="18" customHeight="1" x14ac:dyDescent="0.25">
      <c r="A385" s="172">
        <v>1</v>
      </c>
      <c r="B385" s="27" t="s">
        <v>1094</v>
      </c>
      <c r="C385" s="619">
        <v>12</v>
      </c>
      <c r="D385" s="620">
        <v>7</v>
      </c>
      <c r="E385" s="620"/>
      <c r="F385" s="620"/>
      <c r="G385" s="622"/>
      <c r="H385" s="623"/>
      <c r="I385" s="620"/>
      <c r="J385" s="621"/>
      <c r="K385" s="682"/>
      <c r="L385" s="682"/>
      <c r="M385" s="623"/>
      <c r="N385" s="620"/>
      <c r="O385" s="620"/>
      <c r="P385" s="624"/>
      <c r="Q385" s="620"/>
      <c r="R385" s="620"/>
      <c r="S385" s="625">
        <v>2000000</v>
      </c>
      <c r="T385" s="761"/>
      <c r="U385" s="761"/>
      <c r="V385" s="761"/>
    </row>
    <row r="386" spans="1:22" s="33" customFormat="1" ht="18" customHeight="1" x14ac:dyDescent="0.25">
      <c r="A386" s="172">
        <v>2</v>
      </c>
      <c r="B386" s="19" t="s">
        <v>1089</v>
      </c>
      <c r="C386" s="619">
        <v>14</v>
      </c>
      <c r="D386" s="620">
        <v>14</v>
      </c>
      <c r="E386" s="620"/>
      <c r="F386" s="620"/>
      <c r="G386" s="622"/>
      <c r="H386" s="623"/>
      <c r="I386" s="620"/>
      <c r="J386" s="621"/>
      <c r="K386" s="682"/>
      <c r="L386" s="682"/>
      <c r="M386" s="623"/>
      <c r="N386" s="620"/>
      <c r="O386" s="620"/>
      <c r="P386" s="624"/>
      <c r="Q386" s="620"/>
      <c r="R386" s="620"/>
      <c r="S386" s="625">
        <v>1000000</v>
      </c>
      <c r="T386" s="761"/>
      <c r="U386" s="761"/>
      <c r="V386" s="761"/>
    </row>
    <row r="387" spans="1:22" s="33" customFormat="1" ht="18" customHeight="1" x14ac:dyDescent="0.25">
      <c r="A387" s="172">
        <v>3</v>
      </c>
      <c r="B387" s="27" t="s">
        <v>2895</v>
      </c>
      <c r="C387" s="619">
        <v>10</v>
      </c>
      <c r="D387" s="620">
        <v>7</v>
      </c>
      <c r="E387" s="620"/>
      <c r="F387" s="620"/>
      <c r="G387" s="622"/>
      <c r="H387" s="623"/>
      <c r="I387" s="620"/>
      <c r="J387" s="621"/>
      <c r="K387" s="682"/>
      <c r="L387" s="682"/>
      <c r="M387" s="623"/>
      <c r="N387" s="620"/>
      <c r="O387" s="620"/>
      <c r="P387" s="624"/>
      <c r="Q387" s="620"/>
      <c r="R387" s="620"/>
      <c r="S387" s="625">
        <v>3000000</v>
      </c>
      <c r="T387" s="761"/>
      <c r="U387" s="761"/>
      <c r="V387" s="761"/>
    </row>
    <row r="388" spans="1:22" s="33" customFormat="1" ht="18" customHeight="1" x14ac:dyDescent="0.25">
      <c r="A388" s="172">
        <v>4</v>
      </c>
      <c r="B388" s="27" t="s">
        <v>3249</v>
      </c>
      <c r="C388" s="619">
        <v>18</v>
      </c>
      <c r="D388" s="620">
        <v>7</v>
      </c>
      <c r="E388" s="620"/>
      <c r="F388" s="620"/>
      <c r="G388" s="622"/>
      <c r="H388" s="623"/>
      <c r="I388" s="620"/>
      <c r="J388" s="621"/>
      <c r="K388" s="682"/>
      <c r="L388" s="682"/>
      <c r="M388" s="623"/>
      <c r="N388" s="620"/>
      <c r="O388" s="620"/>
      <c r="P388" s="624"/>
      <c r="Q388" s="620"/>
      <c r="R388" s="620"/>
      <c r="S388" s="625">
        <v>1000000</v>
      </c>
      <c r="T388" s="761"/>
      <c r="U388" s="761"/>
      <c r="V388" s="761"/>
    </row>
    <row r="389" spans="1:22" s="33" customFormat="1" ht="18" customHeight="1" x14ac:dyDescent="0.25">
      <c r="A389" s="144">
        <v>5</v>
      </c>
      <c r="B389" s="31" t="s">
        <v>3250</v>
      </c>
      <c r="C389" s="31">
        <v>8</v>
      </c>
      <c r="D389" s="31">
        <v>8</v>
      </c>
      <c r="E389" s="620"/>
      <c r="F389" s="620"/>
      <c r="G389" s="622"/>
      <c r="H389" s="623"/>
      <c r="I389" s="620"/>
      <c r="J389" s="621"/>
      <c r="K389" s="682"/>
      <c r="L389" s="682"/>
      <c r="M389" s="623"/>
      <c r="N389" s="620"/>
      <c r="O389" s="620"/>
      <c r="P389" s="624"/>
      <c r="Q389" s="620"/>
      <c r="R389" s="620"/>
      <c r="S389" s="625">
        <v>6000000</v>
      </c>
      <c r="T389" s="761"/>
      <c r="U389" s="761"/>
      <c r="V389" s="761"/>
    </row>
    <row r="390" spans="1:22" s="33" customFormat="1" ht="18" customHeight="1" x14ac:dyDescent="0.25">
      <c r="A390" s="144">
        <v>6</v>
      </c>
      <c r="B390" s="36" t="s">
        <v>1938</v>
      </c>
      <c r="C390" s="619"/>
      <c r="D390" s="620"/>
      <c r="E390" s="620"/>
      <c r="F390" s="620"/>
      <c r="G390" s="622"/>
      <c r="H390" s="623"/>
      <c r="I390" s="620"/>
      <c r="J390" s="621"/>
      <c r="K390" s="682"/>
      <c r="L390" s="682"/>
      <c r="M390" s="623">
        <v>11</v>
      </c>
      <c r="N390" s="42">
        <v>13</v>
      </c>
      <c r="O390" s="620"/>
      <c r="P390" s="627"/>
      <c r="Q390" s="620"/>
      <c r="R390" s="620"/>
      <c r="S390" s="625">
        <v>5000000</v>
      </c>
      <c r="T390" s="761"/>
      <c r="U390" s="761"/>
      <c r="V390" s="761"/>
    </row>
    <row r="391" spans="1:22" s="33" customFormat="1" ht="18" customHeight="1" x14ac:dyDescent="0.25">
      <c r="A391" s="144">
        <v>7</v>
      </c>
      <c r="B391" s="36" t="s">
        <v>1124</v>
      </c>
      <c r="C391" s="31">
        <v>15</v>
      </c>
      <c r="D391" s="31">
        <v>9</v>
      </c>
      <c r="E391" s="620"/>
      <c r="F391" s="620"/>
      <c r="G391" s="622"/>
      <c r="H391" s="623"/>
      <c r="I391" s="620"/>
      <c r="J391" s="621"/>
      <c r="K391" s="682"/>
      <c r="L391" s="682"/>
      <c r="M391" s="623"/>
      <c r="N391" s="620"/>
      <c r="O391" s="620"/>
      <c r="P391" s="624"/>
      <c r="Q391" s="620"/>
      <c r="R391" s="620"/>
      <c r="S391" s="625">
        <v>2000000</v>
      </c>
      <c r="T391" s="761"/>
      <c r="U391" s="761"/>
      <c r="V391" s="761"/>
    </row>
    <row r="392" spans="1:22" s="702" customFormat="1" ht="16.5" customHeight="1" x14ac:dyDescent="0.25">
      <c r="A392" s="144">
        <v>8</v>
      </c>
      <c r="B392" s="179" t="s">
        <v>1948</v>
      </c>
      <c r="C392" s="238"/>
      <c r="D392" s="238"/>
      <c r="E392" s="339"/>
      <c r="F392" s="620"/>
      <c r="G392" s="622"/>
      <c r="H392" s="623"/>
      <c r="I392" s="620"/>
      <c r="J392" s="621"/>
      <c r="K392" s="699"/>
      <c r="L392" s="699"/>
      <c r="M392" s="623">
        <v>7</v>
      </c>
      <c r="N392" s="620">
        <v>7</v>
      </c>
      <c r="O392" s="620"/>
      <c r="P392" s="624"/>
      <c r="Q392" s="339"/>
      <c r="R392" s="339"/>
      <c r="S392" s="625">
        <v>500000</v>
      </c>
      <c r="T392" s="696"/>
      <c r="U392" s="696"/>
      <c r="V392" s="696"/>
    </row>
    <row r="393" spans="1:22" s="702" customFormat="1" ht="16.5" customHeight="1" x14ac:dyDescent="0.25">
      <c r="A393" s="144">
        <v>9</v>
      </c>
      <c r="B393" s="179" t="s">
        <v>1953</v>
      </c>
      <c r="C393" s="238"/>
      <c r="D393" s="238"/>
      <c r="E393" s="339"/>
      <c r="F393" s="620"/>
      <c r="G393" s="622"/>
      <c r="H393" s="623"/>
      <c r="I393" s="699"/>
      <c r="J393" s="621"/>
      <c r="K393" s="699"/>
      <c r="L393" s="699"/>
      <c r="M393" s="626">
        <v>7</v>
      </c>
      <c r="N393" s="626">
        <v>5</v>
      </c>
      <c r="O393" s="620"/>
      <c r="P393" s="624"/>
      <c r="Q393" s="339"/>
      <c r="R393" s="339"/>
      <c r="S393" s="626">
        <v>5000000</v>
      </c>
      <c r="T393" s="696"/>
      <c r="U393" s="696"/>
      <c r="V393" s="696"/>
    </row>
    <row r="394" spans="1:22" s="702" customFormat="1" ht="16.5" customHeight="1" x14ac:dyDescent="0.25">
      <c r="A394" s="144">
        <v>10</v>
      </c>
      <c r="B394" s="36" t="s">
        <v>2172</v>
      </c>
      <c r="C394" s="238"/>
      <c r="D394" s="238"/>
      <c r="E394" s="339"/>
      <c r="F394" s="620"/>
      <c r="G394" s="622"/>
      <c r="H394" s="623"/>
      <c r="I394" s="620">
        <v>30</v>
      </c>
      <c r="J394" s="621">
        <v>7</v>
      </c>
      <c r="K394" s="699"/>
      <c r="L394" s="699"/>
      <c r="M394" s="623"/>
      <c r="N394" s="620"/>
      <c r="O394" s="620"/>
      <c r="P394" s="624"/>
      <c r="Q394" s="339"/>
      <c r="R394" s="339"/>
      <c r="S394" s="762">
        <v>6900000</v>
      </c>
      <c r="T394" s="696"/>
      <c r="U394" s="696"/>
      <c r="V394" s="696"/>
    </row>
    <row r="395" spans="1:22" s="702" customFormat="1" ht="16.5" customHeight="1" x14ac:dyDescent="0.25">
      <c r="A395" s="144">
        <v>11</v>
      </c>
      <c r="B395" s="287" t="s">
        <v>2182</v>
      </c>
      <c r="C395" s="238"/>
      <c r="D395" s="238"/>
      <c r="E395" s="339"/>
      <c r="F395" s="620"/>
      <c r="G395" s="622"/>
      <c r="H395" s="623"/>
      <c r="I395" s="42">
        <v>12</v>
      </c>
      <c r="J395" s="716">
        <v>7</v>
      </c>
      <c r="K395" s="699"/>
      <c r="L395" s="699"/>
      <c r="M395" s="623"/>
      <c r="N395" s="620"/>
      <c r="O395" s="339"/>
      <c r="P395" s="624"/>
      <c r="Q395" s="339"/>
      <c r="R395" s="339"/>
      <c r="S395" s="625">
        <v>5800000</v>
      </c>
      <c r="T395" s="696"/>
      <c r="U395" s="696"/>
      <c r="V395" s="696"/>
    </row>
    <row r="396" spans="1:22" s="702" customFormat="1" ht="16.5" customHeight="1" x14ac:dyDescent="0.25">
      <c r="A396" s="144">
        <v>12</v>
      </c>
      <c r="B396" s="274" t="s">
        <v>2186</v>
      </c>
      <c r="C396" s="238"/>
      <c r="D396" s="238"/>
      <c r="E396" s="339"/>
      <c r="F396" s="620"/>
      <c r="G396" s="622"/>
      <c r="H396" s="623"/>
      <c r="I396" s="42">
        <v>7</v>
      </c>
      <c r="J396" s="716">
        <v>7</v>
      </c>
      <c r="K396" s="699"/>
      <c r="L396" s="699"/>
      <c r="M396" s="623"/>
      <c r="N396" s="620"/>
      <c r="O396" s="339"/>
      <c r="P396" s="624"/>
      <c r="Q396" s="339"/>
      <c r="R396" s="339"/>
      <c r="S396" s="238">
        <v>2200000</v>
      </c>
      <c r="T396" s="696"/>
      <c r="U396" s="696"/>
      <c r="V396" s="696"/>
    </row>
    <row r="397" spans="1:22" s="702" customFormat="1" ht="16.5" customHeight="1" x14ac:dyDescent="0.25">
      <c r="A397" s="144">
        <v>13</v>
      </c>
      <c r="B397" s="274" t="s">
        <v>2192</v>
      </c>
      <c r="C397" s="238"/>
      <c r="D397" s="238"/>
      <c r="E397" s="339"/>
      <c r="F397" s="620"/>
      <c r="G397" s="622"/>
      <c r="H397" s="623"/>
      <c r="I397" s="42">
        <v>25</v>
      </c>
      <c r="J397" s="716">
        <v>7</v>
      </c>
      <c r="K397" s="699"/>
      <c r="L397" s="699"/>
      <c r="M397" s="623"/>
      <c r="N397" s="620"/>
      <c r="O397" s="339"/>
      <c r="P397" s="624"/>
      <c r="Q397" s="339"/>
      <c r="R397" s="339"/>
      <c r="S397" s="625">
        <v>2500000</v>
      </c>
      <c r="T397" s="696"/>
      <c r="U397" s="696"/>
      <c r="V397" s="696"/>
    </row>
    <row r="398" spans="1:22" s="702" customFormat="1" ht="16.5" customHeight="1" x14ac:dyDescent="0.25">
      <c r="A398" s="144">
        <v>14</v>
      </c>
      <c r="B398" s="37" t="s">
        <v>2196</v>
      </c>
      <c r="C398" s="238"/>
      <c r="D398" s="238"/>
      <c r="E398" s="339"/>
      <c r="F398" s="620"/>
      <c r="G398" s="622"/>
      <c r="H398" s="623"/>
      <c r="I398" s="42">
        <v>7</v>
      </c>
      <c r="J398" s="716">
        <v>7</v>
      </c>
      <c r="K398" s="699"/>
      <c r="L398" s="699"/>
      <c r="M398" s="623"/>
      <c r="N398" s="620"/>
      <c r="O398" s="339"/>
      <c r="P398" s="624"/>
      <c r="Q398" s="339"/>
      <c r="R398" s="339"/>
      <c r="S398" s="625">
        <v>1000000</v>
      </c>
      <c r="T398" s="696"/>
      <c r="U398" s="696"/>
      <c r="V398" s="696"/>
    </row>
    <row r="399" spans="1:22" s="702" customFormat="1" ht="16.5" customHeight="1" x14ac:dyDescent="0.25">
      <c r="A399" s="144">
        <v>15</v>
      </c>
      <c r="B399" s="339" t="s">
        <v>1690</v>
      </c>
      <c r="C399" s="339"/>
      <c r="D399" s="339"/>
      <c r="E399" s="620"/>
      <c r="F399" s="620"/>
      <c r="G399" s="238">
        <v>9</v>
      </c>
      <c r="H399" s="238">
        <v>9</v>
      </c>
      <c r="I399" s="620"/>
      <c r="J399" s="621"/>
      <c r="K399" s="699"/>
      <c r="L399" s="699"/>
      <c r="M399" s="339"/>
      <c r="N399" s="620"/>
      <c r="O399" s="620"/>
      <c r="P399" s="624"/>
      <c r="Q399" s="620"/>
      <c r="R399" s="620"/>
      <c r="S399" s="238">
        <v>2000000</v>
      </c>
      <c r="T399" s="696"/>
      <c r="U399" s="696"/>
      <c r="V399" s="696"/>
    </row>
    <row r="400" spans="1:22" x14ac:dyDescent="0.25">
      <c r="A400" s="327">
        <v>53</v>
      </c>
      <c r="B400" s="449" t="s">
        <v>2921</v>
      </c>
      <c r="C400" s="665">
        <f>C402</f>
        <v>8</v>
      </c>
      <c r="D400" s="665">
        <f>D402</f>
        <v>7</v>
      </c>
      <c r="E400" s="668"/>
      <c r="F400" s="668"/>
      <c r="G400" s="668"/>
      <c r="H400" s="668"/>
      <c r="I400" s="668"/>
      <c r="J400" s="669"/>
      <c r="K400" s="339"/>
      <c r="L400" s="339"/>
      <c r="M400" s="665">
        <f>M401+M403</f>
        <v>10</v>
      </c>
      <c r="N400" s="665">
        <f>N401+N403</f>
        <v>10</v>
      </c>
      <c r="O400" s="668"/>
      <c r="P400" s="670"/>
      <c r="Q400" s="663">
        <f>C400+E400+G400+M400+I400+O400</f>
        <v>18</v>
      </c>
      <c r="R400" s="663">
        <f>D400+F400+H400+N400+J400+P400</f>
        <v>17</v>
      </c>
      <c r="S400" s="665">
        <f>S401+S402+S403</f>
        <v>3700000</v>
      </c>
      <c r="T400" s="642">
        <f>S400</f>
        <v>3700000</v>
      </c>
      <c r="U400" s="642">
        <f>Q400</f>
        <v>18</v>
      </c>
      <c r="V400" s="642">
        <f>R400</f>
        <v>17</v>
      </c>
    </row>
    <row r="401" spans="1:22" x14ac:dyDescent="0.25">
      <c r="A401" s="172">
        <v>1</v>
      </c>
      <c r="B401" s="179" t="s">
        <v>1957</v>
      </c>
      <c r="C401" s="238"/>
      <c r="D401" s="238"/>
      <c r="E401" s="339"/>
      <c r="F401" s="620"/>
      <c r="G401" s="622"/>
      <c r="H401" s="623"/>
      <c r="I401" s="699"/>
      <c r="J401" s="621"/>
      <c r="K401" s="339"/>
      <c r="L401" s="339"/>
      <c r="M401" s="626">
        <v>5</v>
      </c>
      <c r="N401" s="626">
        <v>5</v>
      </c>
      <c r="O401" s="620"/>
      <c r="P401" s="624"/>
      <c r="Q401" s="339"/>
      <c r="R401" s="339"/>
      <c r="S401" s="626">
        <v>2000000</v>
      </c>
      <c r="T401" s="339"/>
      <c r="U401" s="339"/>
      <c r="V401" s="339"/>
    </row>
    <row r="402" spans="1:22" x14ac:dyDescent="0.25">
      <c r="A402" s="172">
        <v>2</v>
      </c>
      <c r="B402" s="31" t="s">
        <v>1109</v>
      </c>
      <c r="C402" s="619">
        <v>8</v>
      </c>
      <c r="D402" s="620">
        <v>7</v>
      </c>
      <c r="E402" s="620"/>
      <c r="F402" s="620"/>
      <c r="G402" s="622"/>
      <c r="H402" s="623"/>
      <c r="I402" s="620"/>
      <c r="J402" s="621"/>
      <c r="K402" s="339"/>
      <c r="L402" s="339"/>
      <c r="M402" s="623"/>
      <c r="N402" s="620"/>
      <c r="O402" s="620"/>
      <c r="P402" s="624"/>
      <c r="Q402" s="620"/>
      <c r="R402" s="620"/>
      <c r="S402" s="625">
        <v>700000</v>
      </c>
      <c r="T402" s="339"/>
      <c r="U402" s="339"/>
      <c r="V402" s="339"/>
    </row>
    <row r="403" spans="1:22" x14ac:dyDescent="0.25">
      <c r="A403" s="763">
        <v>3</v>
      </c>
      <c r="B403" s="149" t="s">
        <v>1966</v>
      </c>
      <c r="C403" s="619"/>
      <c r="D403" s="620"/>
      <c r="E403" s="620"/>
      <c r="F403" s="740"/>
      <c r="G403" s="764"/>
      <c r="H403" s="765"/>
      <c r="I403" s="740"/>
      <c r="J403" s="742"/>
      <c r="K403" s="743"/>
      <c r="L403" s="743"/>
      <c r="M403" s="765">
        <v>5</v>
      </c>
      <c r="N403" s="740">
        <v>5</v>
      </c>
      <c r="O403" s="740"/>
      <c r="P403" s="740"/>
      <c r="Q403" s="740"/>
      <c r="R403" s="740"/>
      <c r="S403" s="766">
        <v>1000000</v>
      </c>
      <c r="T403" s="339"/>
      <c r="U403" s="339"/>
      <c r="V403" s="339"/>
    </row>
    <row r="404" spans="1:22" x14ac:dyDescent="0.25">
      <c r="A404" s="327">
        <v>54</v>
      </c>
      <c r="B404" s="449" t="s">
        <v>2923</v>
      </c>
      <c r="C404" s="462">
        <f>SUM(C405:C407)</f>
        <v>37</v>
      </c>
      <c r="D404" s="462">
        <f>SUM(D405:D407)</f>
        <v>24</v>
      </c>
      <c r="E404" s="767"/>
      <c r="F404" s="767"/>
      <c r="G404" s="767"/>
      <c r="H404" s="767"/>
      <c r="I404" s="768">
        <f>I408</f>
        <v>5</v>
      </c>
      <c r="J404" s="768">
        <f>J408</f>
        <v>5</v>
      </c>
      <c r="K404" s="339"/>
      <c r="L404" s="339"/>
      <c r="M404" s="462">
        <f>SUM(M405:M407)</f>
        <v>8</v>
      </c>
      <c r="N404" s="462">
        <f>SUM(N405:N407)</f>
        <v>8</v>
      </c>
      <c r="O404" s="769"/>
      <c r="P404" s="770"/>
      <c r="Q404" s="615">
        <f>C404+E404+G404+M404+I404+O404</f>
        <v>50</v>
      </c>
      <c r="R404" s="615">
        <f>D404+F404+H404+N404+J404+P404</f>
        <v>37</v>
      </c>
      <c r="S404" s="462">
        <f>SUM(S405:S408)</f>
        <v>54340000</v>
      </c>
      <c r="T404" s="642">
        <f>S404</f>
        <v>54340000</v>
      </c>
      <c r="U404" s="642">
        <f>Q404</f>
        <v>50</v>
      </c>
      <c r="V404" s="642">
        <f>R404</f>
        <v>37</v>
      </c>
    </row>
    <row r="405" spans="1:22" x14ac:dyDescent="0.25">
      <c r="A405" s="172">
        <v>1</v>
      </c>
      <c r="B405" s="31" t="s">
        <v>1104</v>
      </c>
      <c r="C405" s="619">
        <v>17</v>
      </c>
      <c r="D405" s="620">
        <v>17</v>
      </c>
      <c r="E405" s="620"/>
      <c r="F405" s="620"/>
      <c r="G405" s="622"/>
      <c r="H405" s="623"/>
      <c r="I405" s="620"/>
      <c r="J405" s="621"/>
      <c r="K405" s="339"/>
      <c r="L405" s="339"/>
      <c r="M405" s="623"/>
      <c r="N405" s="620"/>
      <c r="O405" s="620"/>
      <c r="P405" s="624"/>
      <c r="Q405" s="620"/>
      <c r="R405" s="620"/>
      <c r="S405" s="625">
        <v>172000</v>
      </c>
      <c r="T405" s="339"/>
      <c r="U405" s="339"/>
      <c r="V405" s="339"/>
    </row>
    <row r="406" spans="1:22" ht="31.5" x14ac:dyDescent="0.25">
      <c r="A406" s="172">
        <v>2</v>
      </c>
      <c r="B406" s="179" t="s">
        <v>1943</v>
      </c>
      <c r="C406" s="619"/>
      <c r="D406" s="620"/>
      <c r="E406" s="620"/>
      <c r="F406" s="620"/>
      <c r="G406" s="622"/>
      <c r="H406" s="623"/>
      <c r="I406" s="620"/>
      <c r="J406" s="621"/>
      <c r="K406" s="339"/>
      <c r="L406" s="339"/>
      <c r="M406" s="623">
        <v>8</v>
      </c>
      <c r="N406" s="42">
        <v>8</v>
      </c>
      <c r="O406" s="620"/>
      <c r="P406" s="627"/>
      <c r="Q406" s="620"/>
      <c r="R406" s="620"/>
      <c r="S406" s="625">
        <v>1168000</v>
      </c>
      <c r="T406" s="339"/>
      <c r="U406" s="339"/>
      <c r="V406" s="339"/>
    </row>
    <row r="407" spans="1:22" x14ac:dyDescent="0.25">
      <c r="A407" s="172">
        <v>3</v>
      </c>
      <c r="B407" s="37" t="s">
        <v>1149</v>
      </c>
      <c r="C407" s="238">
        <v>20</v>
      </c>
      <c r="D407" s="238">
        <v>7</v>
      </c>
      <c r="E407" s="339"/>
      <c r="F407" s="620"/>
      <c r="G407" s="622"/>
      <c r="H407" s="623"/>
      <c r="I407" s="620"/>
      <c r="J407" s="621"/>
      <c r="K407" s="339"/>
      <c r="L407" s="339"/>
      <c r="M407" s="623"/>
      <c r="N407" s="620"/>
      <c r="O407" s="620"/>
      <c r="P407" s="624"/>
      <c r="Q407" s="339"/>
      <c r="R407" s="339"/>
      <c r="S407" s="238">
        <v>50000000</v>
      </c>
      <c r="T407" s="339"/>
      <c r="U407" s="339"/>
      <c r="V407" s="339"/>
    </row>
    <row r="408" spans="1:22" x14ac:dyDescent="0.25">
      <c r="A408" s="172">
        <v>4</v>
      </c>
      <c r="B408" s="771" t="s">
        <v>2202</v>
      </c>
      <c r="C408" s="681"/>
      <c r="D408" s="681"/>
      <c r="E408" s="678"/>
      <c r="F408" s="677"/>
      <c r="G408" s="680"/>
      <c r="H408" s="680"/>
      <c r="I408" s="708">
        <v>5</v>
      </c>
      <c r="J408" s="708">
        <v>5</v>
      </c>
      <c r="K408" s="680"/>
      <c r="L408" s="680"/>
      <c r="M408" s="756"/>
      <c r="N408" s="677"/>
      <c r="O408" s="677"/>
      <c r="P408" s="677"/>
      <c r="Q408" s="678"/>
      <c r="R408" s="678"/>
      <c r="S408" s="731">
        <v>3000000</v>
      </c>
      <c r="T408" s="339"/>
      <c r="U408" s="339"/>
      <c r="V408" s="339"/>
    </row>
    <row r="409" spans="1:22" x14ac:dyDescent="0.25">
      <c r="A409" s="327">
        <v>55</v>
      </c>
      <c r="B409" s="449" t="s">
        <v>2926</v>
      </c>
      <c r="C409" s="462">
        <f>SUM(C410:C416)</f>
        <v>97</v>
      </c>
      <c r="D409" s="462">
        <f>SUM(D410:D416)</f>
        <v>41</v>
      </c>
      <c r="E409" s="645"/>
      <c r="F409" s="645"/>
      <c r="G409" s="645"/>
      <c r="H409" s="645"/>
      <c r="I409" s="462">
        <f>SUM(I410:I416)</f>
        <v>5</v>
      </c>
      <c r="J409" s="672">
        <f>SUM(J410:J416)</f>
        <v>12</v>
      </c>
      <c r="K409" s="339"/>
      <c r="L409" s="339"/>
      <c r="M409" s="645"/>
      <c r="N409" s="645"/>
      <c r="O409" s="645"/>
      <c r="P409" s="647"/>
      <c r="Q409" s="615">
        <f>C409+E409+G409+M409+I409+O409</f>
        <v>102</v>
      </c>
      <c r="R409" s="615">
        <f>D409+F409+H409+N409+J409+P409</f>
        <v>53</v>
      </c>
      <c r="S409" s="462">
        <f>SUM(S410:S416)</f>
        <v>10730000</v>
      </c>
      <c r="T409" s="642">
        <f>S409</f>
        <v>10730000</v>
      </c>
      <c r="U409" s="642">
        <f>Q409</f>
        <v>102</v>
      </c>
      <c r="V409" s="642">
        <f>R409</f>
        <v>53</v>
      </c>
    </row>
    <row r="410" spans="1:22" x14ac:dyDescent="0.25">
      <c r="A410" s="172">
        <v>1</v>
      </c>
      <c r="B410" s="36" t="s">
        <v>1129</v>
      </c>
      <c r="C410" s="31">
        <v>35</v>
      </c>
      <c r="D410" s="31">
        <v>8</v>
      </c>
      <c r="E410" s="620"/>
      <c r="F410" s="620"/>
      <c r="G410" s="622"/>
      <c r="H410" s="623"/>
      <c r="I410" s="620"/>
      <c r="J410" s="621"/>
      <c r="K410" s="339"/>
      <c r="L410" s="339"/>
      <c r="M410" s="623"/>
      <c r="N410" s="620"/>
      <c r="O410" s="620"/>
      <c r="P410" s="624"/>
      <c r="Q410" s="620"/>
      <c r="R410" s="620"/>
      <c r="S410" s="625">
        <v>1500000</v>
      </c>
      <c r="T410" s="339"/>
      <c r="U410" s="339"/>
      <c r="V410" s="339"/>
    </row>
    <row r="411" spans="1:22" x14ac:dyDescent="0.25">
      <c r="A411" s="172">
        <v>2</v>
      </c>
      <c r="B411" s="36" t="s">
        <v>1139</v>
      </c>
      <c r="C411" s="238">
        <v>20</v>
      </c>
      <c r="D411" s="238">
        <v>8</v>
      </c>
      <c r="E411" s="620"/>
      <c r="F411" s="620"/>
      <c r="G411" s="622"/>
      <c r="H411" s="623"/>
      <c r="I411" s="620"/>
      <c r="J411" s="621"/>
      <c r="K411" s="339"/>
      <c r="L411" s="339"/>
      <c r="M411" s="623"/>
      <c r="N411" s="620"/>
      <c r="O411" s="620"/>
      <c r="P411" s="624"/>
      <c r="Q411" s="620"/>
      <c r="R411" s="620"/>
      <c r="S411" s="625">
        <v>800000</v>
      </c>
      <c r="T411" s="339"/>
      <c r="U411" s="339"/>
      <c r="V411" s="339"/>
    </row>
    <row r="412" spans="1:22" x14ac:dyDescent="0.25">
      <c r="A412" s="172">
        <v>3</v>
      </c>
      <c r="B412" s="42" t="s">
        <v>1159</v>
      </c>
      <c r="C412" s="238">
        <v>10</v>
      </c>
      <c r="D412" s="238">
        <v>10</v>
      </c>
      <c r="E412" s="339"/>
      <c r="F412" s="620"/>
      <c r="G412" s="622"/>
      <c r="H412" s="623"/>
      <c r="I412" s="620"/>
      <c r="J412" s="621"/>
      <c r="K412" s="339"/>
      <c r="L412" s="339"/>
      <c r="M412" s="623"/>
      <c r="N412" s="620"/>
      <c r="O412" s="620"/>
      <c r="P412" s="624"/>
      <c r="Q412" s="339"/>
      <c r="R412" s="339"/>
      <c r="S412" s="625">
        <v>50000</v>
      </c>
      <c r="T412" s="339"/>
      <c r="U412" s="339"/>
      <c r="V412" s="339"/>
    </row>
    <row r="413" spans="1:22" x14ac:dyDescent="0.25">
      <c r="A413" s="172">
        <v>4</v>
      </c>
      <c r="B413" s="20" t="s">
        <v>3251</v>
      </c>
      <c r="C413" s="238">
        <v>22</v>
      </c>
      <c r="D413" s="238">
        <v>5</v>
      </c>
      <c r="E413" s="339"/>
      <c r="F413" s="620"/>
      <c r="G413" s="622"/>
      <c r="H413" s="623"/>
      <c r="I413" s="620"/>
      <c r="J413" s="621"/>
      <c r="K413" s="339"/>
      <c r="L413" s="339"/>
      <c r="M413" s="623"/>
      <c r="N413" s="620"/>
      <c r="O413" s="620"/>
      <c r="P413" s="624"/>
      <c r="Q413" s="339"/>
      <c r="R413" s="339"/>
      <c r="S413" s="625">
        <v>1000000</v>
      </c>
      <c r="T413" s="339"/>
      <c r="U413" s="339"/>
      <c r="V413" s="339"/>
    </row>
    <row r="414" spans="1:22" x14ac:dyDescent="0.25">
      <c r="A414" s="144">
        <v>5</v>
      </c>
      <c r="B414" s="45" t="s">
        <v>2928</v>
      </c>
      <c r="C414" s="635">
        <v>5</v>
      </c>
      <c r="D414" s="635">
        <v>5</v>
      </c>
      <c r="E414" s="645"/>
      <c r="F414" s="620"/>
      <c r="G414" s="622"/>
      <c r="H414" s="623"/>
      <c r="I414" s="620"/>
      <c r="J414" s="621"/>
      <c r="K414" s="339"/>
      <c r="L414" s="339"/>
      <c r="M414" s="623"/>
      <c r="N414" s="620"/>
      <c r="O414" s="620"/>
      <c r="P414" s="624"/>
      <c r="Q414" s="339"/>
      <c r="R414" s="339"/>
      <c r="S414" s="238">
        <v>3600000</v>
      </c>
      <c r="T414" s="339"/>
      <c r="U414" s="339"/>
      <c r="V414" s="339"/>
    </row>
    <row r="415" spans="1:22" x14ac:dyDescent="0.25">
      <c r="A415" s="144">
        <v>6</v>
      </c>
      <c r="B415" s="45" t="s">
        <v>1174</v>
      </c>
      <c r="C415" s="635">
        <v>5</v>
      </c>
      <c r="D415" s="635">
        <v>5</v>
      </c>
      <c r="E415" s="645"/>
      <c r="F415" s="620"/>
      <c r="G415" s="622"/>
      <c r="H415" s="623"/>
      <c r="I415" s="620"/>
      <c r="J415" s="621"/>
      <c r="K415" s="339"/>
      <c r="L415" s="339"/>
      <c r="M415" s="623"/>
      <c r="N415" s="620"/>
      <c r="O415" s="620"/>
      <c r="P415" s="624"/>
      <c r="Q415" s="339"/>
      <c r="R415" s="339"/>
      <c r="S415" s="625">
        <v>1000000</v>
      </c>
      <c r="T415" s="339"/>
      <c r="U415" s="339"/>
      <c r="V415" s="339"/>
    </row>
    <row r="416" spans="1:22" x14ac:dyDescent="0.25">
      <c r="A416" s="144">
        <v>7</v>
      </c>
      <c r="B416" s="287" t="s">
        <v>2177</v>
      </c>
      <c r="C416" s="238"/>
      <c r="D416" s="238"/>
      <c r="E416" s="339"/>
      <c r="F416" s="620"/>
      <c r="G416" s="622"/>
      <c r="H416" s="623"/>
      <c r="I416" s="42">
        <v>5</v>
      </c>
      <c r="J416" s="716">
        <v>12</v>
      </c>
      <c r="K416" s="339"/>
      <c r="L416" s="339"/>
      <c r="M416" s="623"/>
      <c r="N416" s="620"/>
      <c r="O416" s="339"/>
      <c r="P416" s="624"/>
      <c r="Q416" s="339"/>
      <c r="R416" s="339"/>
      <c r="S416" s="625">
        <v>2780000</v>
      </c>
      <c r="T416" s="339"/>
      <c r="U416" s="339"/>
      <c r="V416" s="339"/>
    </row>
    <row r="417" spans="1:22" x14ac:dyDescent="0.25">
      <c r="A417" s="327">
        <v>56</v>
      </c>
      <c r="B417" s="449" t="s">
        <v>2931</v>
      </c>
      <c r="C417" s="462">
        <f>SUM(C418:C421)</f>
        <v>9</v>
      </c>
      <c r="D417" s="462">
        <f>SUM(D418:D421)</f>
        <v>9</v>
      </c>
      <c r="E417" s="645"/>
      <c r="F417" s="645"/>
      <c r="G417" s="462">
        <f>SUM(G418:G421)</f>
        <v>46</v>
      </c>
      <c r="H417" s="462">
        <f>SUM(H418:H421)</f>
        <v>27</v>
      </c>
      <c r="I417" s="645"/>
      <c r="J417" s="646"/>
      <c r="K417" s="339"/>
      <c r="L417" s="339"/>
      <c r="M417" s="645"/>
      <c r="N417" s="645"/>
      <c r="O417" s="645"/>
      <c r="P417" s="647"/>
      <c r="Q417" s="615">
        <f>C417+E417+G417+M417+I417+O417</f>
        <v>55</v>
      </c>
      <c r="R417" s="615">
        <f>D417+F417+H417+N417+J417+P417</f>
        <v>36</v>
      </c>
      <c r="S417" s="462">
        <f>SUM(S418:S421)</f>
        <v>4550000</v>
      </c>
      <c r="T417" s="642">
        <f>S417</f>
        <v>4550000</v>
      </c>
      <c r="U417" s="642">
        <f>Q417</f>
        <v>55</v>
      </c>
      <c r="V417" s="642">
        <f>R417</f>
        <v>36</v>
      </c>
    </row>
    <row r="418" spans="1:22" x14ac:dyDescent="0.25">
      <c r="A418" s="172">
        <v>1</v>
      </c>
      <c r="B418" s="29" t="s">
        <v>3252</v>
      </c>
      <c r="C418" s="619"/>
      <c r="D418" s="620"/>
      <c r="E418" s="620"/>
      <c r="F418" s="620"/>
      <c r="G418" s="622">
        <v>19</v>
      </c>
      <c r="H418" s="623">
        <v>13</v>
      </c>
      <c r="I418" s="620"/>
      <c r="J418" s="621"/>
      <c r="K418" s="339"/>
      <c r="L418" s="339"/>
      <c r="M418" s="623"/>
      <c r="N418" s="620"/>
      <c r="O418" s="620"/>
      <c r="P418" s="624"/>
      <c r="Q418" s="620"/>
      <c r="R418" s="620"/>
      <c r="S418" s="625">
        <v>1500000</v>
      </c>
      <c r="T418" s="339"/>
      <c r="U418" s="339"/>
      <c r="V418" s="339"/>
    </row>
    <row r="419" spans="1:22" x14ac:dyDescent="0.25">
      <c r="A419" s="172">
        <v>2</v>
      </c>
      <c r="B419" s="31" t="s">
        <v>3253</v>
      </c>
      <c r="C419" s="339"/>
      <c r="D419" s="339"/>
      <c r="E419" s="620"/>
      <c r="F419" s="620"/>
      <c r="G419" s="238">
        <v>15</v>
      </c>
      <c r="H419" s="238">
        <v>7</v>
      </c>
      <c r="I419" s="620"/>
      <c r="J419" s="621"/>
      <c r="K419" s="339"/>
      <c r="L419" s="339"/>
      <c r="M419" s="339"/>
      <c r="N419" s="620"/>
      <c r="O419" s="620"/>
      <c r="P419" s="624"/>
      <c r="Q419" s="620"/>
      <c r="R419" s="620"/>
      <c r="S419" s="238">
        <v>1000000</v>
      </c>
      <c r="T419" s="339"/>
      <c r="U419" s="339"/>
      <c r="V419" s="339"/>
    </row>
    <row r="420" spans="1:22" x14ac:dyDescent="0.25">
      <c r="A420" s="172">
        <v>3</v>
      </c>
      <c r="B420" s="181" t="s">
        <v>3254</v>
      </c>
      <c r="C420" s="339"/>
      <c r="D420" s="339"/>
      <c r="E420" s="620"/>
      <c r="F420" s="620"/>
      <c r="G420" s="238">
        <v>12</v>
      </c>
      <c r="H420" s="238">
        <v>7</v>
      </c>
      <c r="I420" s="620"/>
      <c r="J420" s="621"/>
      <c r="K420" s="339"/>
      <c r="L420" s="339"/>
      <c r="M420" s="645"/>
      <c r="N420" s="620"/>
      <c r="O420" s="620"/>
      <c r="P420" s="624"/>
      <c r="Q420" s="620"/>
      <c r="R420" s="620"/>
      <c r="S420" s="626">
        <v>2000000</v>
      </c>
      <c r="T420" s="339"/>
      <c r="U420" s="339"/>
      <c r="V420" s="339"/>
    </row>
    <row r="421" spans="1:22" x14ac:dyDescent="0.25">
      <c r="A421" s="172">
        <v>4</v>
      </c>
      <c r="B421" s="45" t="s">
        <v>3255</v>
      </c>
      <c r="C421" s="635">
        <v>9</v>
      </c>
      <c r="D421" s="635">
        <v>9</v>
      </c>
      <c r="E421" s="645"/>
      <c r="F421" s="620"/>
      <c r="G421" s="622"/>
      <c r="H421" s="623"/>
      <c r="I421" s="620"/>
      <c r="J421" s="621"/>
      <c r="K421" s="339"/>
      <c r="L421" s="339"/>
      <c r="M421" s="623"/>
      <c r="N421" s="620"/>
      <c r="O421" s="620"/>
      <c r="P421" s="624"/>
      <c r="Q421" s="339"/>
      <c r="R421" s="339"/>
      <c r="S421" s="238">
        <v>50000</v>
      </c>
      <c r="T421" s="339"/>
      <c r="U421" s="339"/>
      <c r="V421" s="339"/>
    </row>
    <row r="422" spans="1:22" x14ac:dyDescent="0.25">
      <c r="A422" s="327">
        <v>57</v>
      </c>
      <c r="B422" s="449" t="s">
        <v>2934</v>
      </c>
      <c r="C422" s="462">
        <f>SUM(C423:C425)</f>
        <v>19</v>
      </c>
      <c r="D422" s="462">
        <f>SUM(D423:D425)</f>
        <v>15</v>
      </c>
      <c r="E422" s="645"/>
      <c r="F422" s="645"/>
      <c r="G422" s="645"/>
      <c r="H422" s="645"/>
      <c r="I422" s="462">
        <f>SUM(I423:I424)</f>
        <v>15</v>
      </c>
      <c r="J422" s="672">
        <f>SUM(J423:J424)</f>
        <v>12</v>
      </c>
      <c r="K422" s="339"/>
      <c r="L422" s="339"/>
      <c r="M422" s="645"/>
      <c r="N422" s="645"/>
      <c r="O422" s="645"/>
      <c r="P422" s="647"/>
      <c r="Q422" s="615">
        <f>C422+E422+G422+M422+I422+O422</f>
        <v>34</v>
      </c>
      <c r="R422" s="615">
        <f>D422+F422+H422+N422+J422+P422</f>
        <v>27</v>
      </c>
      <c r="S422" s="462">
        <f>SUM(S423:S425)</f>
        <v>3950000</v>
      </c>
      <c r="T422" s="772">
        <f>S422</f>
        <v>3950000</v>
      </c>
      <c r="U422" s="772">
        <f>Q422</f>
        <v>34</v>
      </c>
      <c r="V422" s="772">
        <f>R422</f>
        <v>27</v>
      </c>
    </row>
    <row r="423" spans="1:22" x14ac:dyDescent="0.25">
      <c r="A423" s="172">
        <v>1</v>
      </c>
      <c r="B423" s="274" t="s">
        <v>2189</v>
      </c>
      <c r="C423" s="238"/>
      <c r="D423" s="238"/>
      <c r="E423" s="339"/>
      <c r="F423" s="620"/>
      <c r="G423" s="622"/>
      <c r="H423" s="623"/>
      <c r="I423" s="42">
        <v>15</v>
      </c>
      <c r="J423" s="716">
        <v>12</v>
      </c>
      <c r="K423" s="339"/>
      <c r="L423" s="339"/>
      <c r="M423" s="623"/>
      <c r="N423" s="620"/>
      <c r="O423" s="339"/>
      <c r="P423" s="624"/>
      <c r="Q423" s="339"/>
      <c r="R423" s="339"/>
      <c r="S423" s="625">
        <v>2800000</v>
      </c>
      <c r="T423" s="339"/>
      <c r="U423" s="339"/>
      <c r="V423" s="339"/>
    </row>
    <row r="424" spans="1:22" x14ac:dyDescent="0.25">
      <c r="A424" s="172">
        <v>2</v>
      </c>
      <c r="B424" s="20" t="s">
        <v>1144</v>
      </c>
      <c r="C424" s="238">
        <v>12</v>
      </c>
      <c r="D424" s="238">
        <v>10</v>
      </c>
      <c r="E424" s="339"/>
      <c r="F424" s="620"/>
      <c r="G424" s="622"/>
      <c r="H424" s="623"/>
      <c r="I424" s="620"/>
      <c r="J424" s="621"/>
      <c r="K424" s="339"/>
      <c r="L424" s="339"/>
      <c r="M424" s="623"/>
      <c r="N424" s="620"/>
      <c r="O424" s="620"/>
      <c r="P424" s="624"/>
      <c r="Q424" s="620"/>
      <c r="R424" s="620"/>
      <c r="S424" s="238">
        <v>350000</v>
      </c>
      <c r="T424" s="339"/>
      <c r="U424" s="339"/>
      <c r="V424" s="339"/>
    </row>
    <row r="425" spans="1:22" s="58" customFormat="1" x14ac:dyDescent="0.25">
      <c r="A425" s="18">
        <v>3</v>
      </c>
      <c r="B425" s="20" t="s">
        <v>3256</v>
      </c>
      <c r="C425" s="635">
        <v>7</v>
      </c>
      <c r="D425" s="635">
        <v>5</v>
      </c>
      <c r="F425" s="620"/>
      <c r="G425" s="622"/>
      <c r="H425" s="623"/>
      <c r="I425" s="620"/>
      <c r="J425" s="621"/>
      <c r="K425" s="658"/>
      <c r="L425" s="658"/>
      <c r="M425" s="623"/>
      <c r="N425" s="620"/>
      <c r="O425" s="620"/>
      <c r="P425" s="620"/>
      <c r="Q425" s="620"/>
      <c r="R425" s="620"/>
      <c r="S425" s="238">
        <v>800000</v>
      </c>
      <c r="T425" s="339"/>
      <c r="U425" s="339"/>
      <c r="V425" s="339"/>
    </row>
    <row r="426" spans="1:22" x14ac:dyDescent="0.25">
      <c r="A426" s="327">
        <v>58</v>
      </c>
      <c r="B426" s="449" t="s">
        <v>2937</v>
      </c>
      <c r="C426" s="462">
        <f>SUM(C427:C433)</f>
        <v>60</v>
      </c>
      <c r="D426" s="462">
        <f>SUM(D427:D433)</f>
        <v>43</v>
      </c>
      <c r="E426" s="462"/>
      <c r="F426" s="462"/>
      <c r="G426" s="462">
        <f>SUM(G427:G430)</f>
        <v>40</v>
      </c>
      <c r="H426" s="462">
        <f>SUM(H427:H430)</f>
        <v>12</v>
      </c>
      <c r="I426" s="462"/>
      <c r="J426" s="672"/>
      <c r="K426" s="339"/>
      <c r="L426" s="339"/>
      <c r="M426" s="462"/>
      <c r="N426" s="462"/>
      <c r="O426" s="462"/>
      <c r="P426" s="673"/>
      <c r="Q426" s="615">
        <f>C426+E426+G426+M426+I426+O426</f>
        <v>100</v>
      </c>
      <c r="R426" s="615">
        <f>D426+F426+H426+N426+J426+P426</f>
        <v>55</v>
      </c>
      <c r="S426" s="462">
        <f>SUM(S427:S433)</f>
        <v>6140000</v>
      </c>
      <c r="T426" s="772">
        <f>S426+400000</f>
        <v>6540000</v>
      </c>
      <c r="U426" s="772">
        <f>Q426</f>
        <v>100</v>
      </c>
      <c r="V426" s="772">
        <f>R426+8</f>
        <v>63</v>
      </c>
    </row>
    <row r="427" spans="1:22" x14ac:dyDescent="0.25">
      <c r="A427" s="172">
        <v>1</v>
      </c>
      <c r="B427" s="42" t="s">
        <v>1205</v>
      </c>
      <c r="C427" s="619">
        <v>12</v>
      </c>
      <c r="D427" s="42">
        <v>7</v>
      </c>
      <c r="E427" s="339"/>
      <c r="F427" s="620"/>
      <c r="G427" s="620"/>
      <c r="H427" s="620"/>
      <c r="I427" s="620"/>
      <c r="J427" s="621"/>
      <c r="K427" s="339"/>
      <c r="L427" s="339"/>
      <c r="M427" s="620"/>
      <c r="N427" s="620"/>
      <c r="O427" s="620"/>
      <c r="P427" s="624"/>
      <c r="Q427" s="620"/>
      <c r="R427" s="620"/>
      <c r="S427" s="238">
        <v>1500000</v>
      </c>
      <c r="T427" s="339"/>
      <c r="U427" s="339"/>
      <c r="V427" s="339"/>
    </row>
    <row r="428" spans="1:22" x14ac:dyDescent="0.25">
      <c r="A428" s="172">
        <v>2</v>
      </c>
      <c r="B428" s="28" t="s">
        <v>1195</v>
      </c>
      <c r="C428" s="238">
        <v>8</v>
      </c>
      <c r="D428" s="238">
        <v>8</v>
      </c>
      <c r="E428" s="629"/>
      <c r="F428" s="620"/>
      <c r="G428" s="620"/>
      <c r="H428" s="620"/>
      <c r="I428" s="620"/>
      <c r="J428" s="621"/>
      <c r="K428" s="339"/>
      <c r="L428" s="339"/>
      <c r="M428" s="620"/>
      <c r="N428" s="620"/>
      <c r="O428" s="620"/>
      <c r="P428" s="624"/>
      <c r="Q428" s="620"/>
      <c r="R428" s="620"/>
      <c r="S428" s="625">
        <v>1500000</v>
      </c>
      <c r="T428" s="339"/>
      <c r="U428" s="339"/>
      <c r="V428" s="339"/>
    </row>
    <row r="429" spans="1:22" x14ac:dyDescent="0.25">
      <c r="A429" s="172">
        <v>3</v>
      </c>
      <c r="B429" s="31" t="s">
        <v>1716</v>
      </c>
      <c r="C429" s="619"/>
      <c r="D429" s="620"/>
      <c r="E429" s="620"/>
      <c r="F429" s="620"/>
      <c r="G429" s="622">
        <v>40</v>
      </c>
      <c r="H429" s="623">
        <v>12</v>
      </c>
      <c r="I429" s="620"/>
      <c r="J429" s="621"/>
      <c r="K429" s="339"/>
      <c r="L429" s="339"/>
      <c r="M429" s="623"/>
      <c r="N429" s="620"/>
      <c r="O429" s="620"/>
      <c r="P429" s="624"/>
      <c r="Q429" s="620"/>
      <c r="R429" s="620"/>
      <c r="S429" s="625">
        <v>1000000</v>
      </c>
      <c r="T429" s="339"/>
      <c r="U429" s="339"/>
      <c r="V429" s="339"/>
    </row>
    <row r="430" spans="1:22" x14ac:dyDescent="0.25">
      <c r="A430" s="172">
        <v>4</v>
      </c>
      <c r="B430" s="36" t="s">
        <v>1220</v>
      </c>
      <c r="C430" s="622">
        <v>14</v>
      </c>
      <c r="D430" s="620">
        <v>7</v>
      </c>
      <c r="E430" s="620"/>
      <c r="F430" s="620"/>
      <c r="G430" s="339"/>
      <c r="H430" s="339"/>
      <c r="I430" s="339"/>
      <c r="J430" s="634"/>
      <c r="K430" s="339"/>
      <c r="L430" s="339"/>
      <c r="M430" s="620"/>
      <c r="N430" s="620"/>
      <c r="O430" s="620"/>
      <c r="P430" s="624"/>
      <c r="Q430" s="620"/>
      <c r="R430" s="620"/>
      <c r="S430" s="625">
        <v>190000</v>
      </c>
      <c r="T430" s="339"/>
      <c r="U430" s="339"/>
      <c r="V430" s="339"/>
    </row>
    <row r="431" spans="1:22" x14ac:dyDescent="0.25">
      <c r="A431" s="172">
        <v>5</v>
      </c>
      <c r="B431" s="45" t="s">
        <v>2946</v>
      </c>
      <c r="C431" s="622">
        <v>10</v>
      </c>
      <c r="D431" s="620">
        <v>10</v>
      </c>
      <c r="E431" s="620"/>
      <c r="F431" s="620"/>
      <c r="G431" s="339"/>
      <c r="H431" s="339"/>
      <c r="I431" s="339"/>
      <c r="J431" s="634"/>
      <c r="K431" s="658"/>
      <c r="L431" s="658"/>
      <c r="M431" s="620"/>
      <c r="N431" s="620"/>
      <c r="O431" s="620"/>
      <c r="P431" s="620"/>
      <c r="Q431" s="620"/>
      <c r="R431" s="620"/>
      <c r="S431" s="625">
        <v>850000</v>
      </c>
      <c r="T431" s="339"/>
      <c r="U431" s="339"/>
      <c r="V431" s="339"/>
    </row>
    <row r="432" spans="1:22" s="58" customFormat="1" x14ac:dyDescent="0.25">
      <c r="A432" s="18">
        <v>6</v>
      </c>
      <c r="B432" s="72" t="s">
        <v>3257</v>
      </c>
      <c r="C432" s="635">
        <v>10</v>
      </c>
      <c r="D432" s="635">
        <v>5</v>
      </c>
      <c r="E432" s="292"/>
      <c r="F432" s="620"/>
      <c r="G432" s="339"/>
      <c r="H432" s="339"/>
      <c r="I432" s="339"/>
      <c r="J432" s="634"/>
      <c r="K432" s="658"/>
      <c r="L432" s="658"/>
      <c r="M432" s="620"/>
      <c r="N432" s="620"/>
      <c r="O432" s="620"/>
      <c r="P432" s="624"/>
      <c r="Q432" s="620"/>
      <c r="R432" s="620"/>
      <c r="S432" s="773">
        <v>500000</v>
      </c>
      <c r="T432" s="339"/>
      <c r="U432" s="339"/>
      <c r="V432" s="339"/>
    </row>
    <row r="433" spans="1:22" s="58" customFormat="1" x14ac:dyDescent="0.25">
      <c r="A433" s="18">
        <v>7</v>
      </c>
      <c r="B433" s="531" t="s">
        <v>3258</v>
      </c>
      <c r="C433" s="774">
        <v>6</v>
      </c>
      <c r="D433" s="774">
        <v>6</v>
      </c>
      <c r="E433" s="658"/>
      <c r="F433" s="620"/>
      <c r="G433" s="339"/>
      <c r="H433" s="339"/>
      <c r="I433" s="339"/>
      <c r="J433" s="634"/>
      <c r="K433" s="658"/>
      <c r="L433" s="658"/>
      <c r="M433" s="620"/>
      <c r="N433" s="620"/>
      <c r="O433" s="620"/>
      <c r="P433" s="624"/>
      <c r="Q433" s="620"/>
      <c r="R433" s="620"/>
      <c r="S433" s="715">
        <v>600000</v>
      </c>
      <c r="T433" s="339"/>
      <c r="U433" s="339"/>
      <c r="V433" s="339"/>
    </row>
    <row r="434" spans="1:22" x14ac:dyDescent="0.25">
      <c r="A434" s="327">
        <v>59</v>
      </c>
      <c r="B434" s="449" t="s">
        <v>2948</v>
      </c>
      <c r="C434" s="462">
        <f>SUM(C435:C444)</f>
        <v>30</v>
      </c>
      <c r="D434" s="462">
        <f>SUM(D435:D444)</f>
        <v>29</v>
      </c>
      <c r="E434" s="462"/>
      <c r="F434" s="462"/>
      <c r="G434" s="462">
        <f>SUM(G435:G444)</f>
        <v>26</v>
      </c>
      <c r="H434" s="462">
        <f>SUM(H435:H444)</f>
        <v>15</v>
      </c>
      <c r="I434" s="462"/>
      <c r="J434" s="672"/>
      <c r="K434" s="462">
        <f t="shared" ref="K434:P434" si="7">SUM(K435:K444)</f>
        <v>50</v>
      </c>
      <c r="L434" s="462">
        <f t="shared" si="7"/>
        <v>50</v>
      </c>
      <c r="M434" s="462">
        <f>SUM(M435:M445)</f>
        <v>44</v>
      </c>
      <c r="N434" s="462">
        <f>SUM(N435:N445)</f>
        <v>21</v>
      </c>
      <c r="O434" s="462">
        <f t="shared" si="7"/>
        <v>13</v>
      </c>
      <c r="P434" s="673">
        <f t="shared" si="7"/>
        <v>12</v>
      </c>
      <c r="Q434" s="615">
        <f>C434+E434+G434+K434+M434+I434+O434</f>
        <v>163</v>
      </c>
      <c r="R434" s="615">
        <f>D434+F434+H434+L434+N434+J434+P434</f>
        <v>127</v>
      </c>
      <c r="S434" s="462">
        <f>SUM(S435:S445)</f>
        <v>16700000</v>
      </c>
      <c r="T434" s="772">
        <f>S434+3300000</f>
        <v>20000000</v>
      </c>
      <c r="U434" s="772">
        <f>Q434</f>
        <v>163</v>
      </c>
      <c r="V434" s="772">
        <f>R434+16</f>
        <v>143</v>
      </c>
    </row>
    <row r="435" spans="1:22" x14ac:dyDescent="0.25">
      <c r="A435" s="172">
        <v>1</v>
      </c>
      <c r="B435" s="28" t="s">
        <v>1185</v>
      </c>
      <c r="C435" s="238">
        <v>10</v>
      </c>
      <c r="D435" s="238">
        <v>7</v>
      </c>
      <c r="E435" s="629"/>
      <c r="F435" s="620"/>
      <c r="G435" s="620"/>
      <c r="H435" s="620"/>
      <c r="I435" s="620"/>
      <c r="J435" s="621"/>
      <c r="K435" s="339"/>
      <c r="L435" s="339"/>
      <c r="M435" s="620"/>
      <c r="N435" s="620"/>
      <c r="O435" s="620"/>
      <c r="P435" s="624"/>
      <c r="Q435" s="620"/>
      <c r="R435" s="620"/>
      <c r="S435" s="625">
        <v>1000000</v>
      </c>
      <c r="T435" s="339"/>
      <c r="U435" s="339"/>
      <c r="V435" s="339"/>
    </row>
    <row r="436" spans="1:22" x14ac:dyDescent="0.25">
      <c r="A436" s="172">
        <v>2</v>
      </c>
      <c r="B436" s="36" t="s">
        <v>1215</v>
      </c>
      <c r="C436" s="238">
        <v>8</v>
      </c>
      <c r="D436" s="238">
        <v>7</v>
      </c>
      <c r="E436" s="339"/>
      <c r="F436" s="620"/>
      <c r="G436" s="620"/>
      <c r="H436" s="620"/>
      <c r="I436" s="620"/>
      <c r="J436" s="621"/>
      <c r="K436" s="339"/>
      <c r="L436" s="339"/>
      <c r="M436" s="620"/>
      <c r="N436" s="620"/>
      <c r="O436" s="620"/>
      <c r="P436" s="624"/>
      <c r="Q436" s="620"/>
      <c r="R436" s="620"/>
      <c r="S436" s="238">
        <v>80000</v>
      </c>
      <c r="T436" s="339"/>
      <c r="U436" s="339"/>
      <c r="V436" s="339"/>
    </row>
    <row r="437" spans="1:22" x14ac:dyDescent="0.25">
      <c r="A437" s="172">
        <v>3</v>
      </c>
      <c r="B437" s="37" t="s">
        <v>1225</v>
      </c>
      <c r="C437" s="238">
        <v>7</v>
      </c>
      <c r="D437" s="238">
        <v>7</v>
      </c>
      <c r="E437" s="339"/>
      <c r="F437" s="42"/>
      <c r="G437" s="620"/>
      <c r="H437" s="42"/>
      <c r="I437" s="339"/>
      <c r="J437" s="634"/>
      <c r="K437" s="339"/>
      <c r="L437" s="339"/>
      <c r="M437" s="620"/>
      <c r="N437" s="620"/>
      <c r="O437" s="620"/>
      <c r="P437" s="624"/>
      <c r="Q437" s="620"/>
      <c r="R437" s="620"/>
      <c r="S437" s="238">
        <v>500000</v>
      </c>
      <c r="T437" s="339"/>
      <c r="U437" s="339"/>
      <c r="V437" s="339"/>
    </row>
    <row r="438" spans="1:22" x14ac:dyDescent="0.25">
      <c r="A438" s="172">
        <v>4</v>
      </c>
      <c r="B438" s="173" t="s">
        <v>3259</v>
      </c>
      <c r="C438" s="238">
        <v>5</v>
      </c>
      <c r="D438" s="238">
        <v>8</v>
      </c>
      <c r="E438" s="339"/>
      <c r="F438" s="42"/>
      <c r="G438" s="620"/>
      <c r="H438" s="42"/>
      <c r="I438" s="339"/>
      <c r="J438" s="634"/>
      <c r="K438" s="339"/>
      <c r="L438" s="339"/>
      <c r="M438" s="620"/>
      <c r="N438" s="620"/>
      <c r="O438" s="620"/>
      <c r="P438" s="624"/>
      <c r="Q438" s="620"/>
      <c r="R438" s="620"/>
      <c r="S438" s="238">
        <v>1500000</v>
      </c>
      <c r="T438" s="339"/>
      <c r="U438" s="339"/>
      <c r="V438" s="339"/>
    </row>
    <row r="439" spans="1:22" x14ac:dyDescent="0.25">
      <c r="A439" s="172">
        <v>5</v>
      </c>
      <c r="B439" s="29" t="s">
        <v>1706</v>
      </c>
      <c r="C439" s="619"/>
      <c r="D439" s="620"/>
      <c r="E439" s="620"/>
      <c r="F439" s="620"/>
      <c r="G439" s="622">
        <v>18</v>
      </c>
      <c r="H439" s="623">
        <v>7</v>
      </c>
      <c r="I439" s="620"/>
      <c r="J439" s="621"/>
      <c r="K439" s="339"/>
      <c r="L439" s="339"/>
      <c r="M439" s="623"/>
      <c r="N439" s="620"/>
      <c r="O439" s="620"/>
      <c r="P439" s="624"/>
      <c r="Q439" s="620"/>
      <c r="R439" s="620"/>
      <c r="S439" s="625">
        <v>6000000</v>
      </c>
      <c r="T439" s="339"/>
      <c r="U439" s="339"/>
      <c r="V439" s="339"/>
    </row>
    <row r="440" spans="1:22" x14ac:dyDescent="0.25">
      <c r="A440" s="172">
        <v>6</v>
      </c>
      <c r="B440" s="20" t="s">
        <v>1726</v>
      </c>
      <c r="C440" s="619"/>
      <c r="D440" s="620"/>
      <c r="E440" s="620"/>
      <c r="F440" s="620"/>
      <c r="G440" s="238">
        <v>8</v>
      </c>
      <c r="H440" s="238">
        <v>8</v>
      </c>
      <c r="I440" s="620"/>
      <c r="J440" s="621"/>
      <c r="K440" s="339"/>
      <c r="L440" s="339"/>
      <c r="M440" s="339"/>
      <c r="N440" s="620"/>
      <c r="O440" s="620"/>
      <c r="P440" s="624"/>
      <c r="Q440" s="620"/>
      <c r="R440" s="620"/>
      <c r="S440" s="238">
        <v>320000</v>
      </c>
      <c r="T440" s="339"/>
      <c r="U440" s="339"/>
      <c r="V440" s="339"/>
    </row>
    <row r="441" spans="1:22" x14ac:dyDescent="0.25">
      <c r="A441" s="172">
        <v>7</v>
      </c>
      <c r="B441" s="29" t="s">
        <v>1970</v>
      </c>
      <c r="C441" s="619"/>
      <c r="D441" s="620"/>
      <c r="E441" s="620"/>
      <c r="F441" s="620"/>
      <c r="G441" s="620"/>
      <c r="H441" s="620"/>
      <c r="I441" s="620"/>
      <c r="J441" s="621"/>
      <c r="K441" s="339"/>
      <c r="L441" s="339"/>
      <c r="M441" s="622">
        <v>33</v>
      </c>
      <c r="N441" s="620">
        <v>6</v>
      </c>
      <c r="O441" s="339"/>
      <c r="P441" s="627"/>
      <c r="Q441" s="620"/>
      <c r="R441" s="620"/>
      <c r="S441" s="625">
        <v>1100000</v>
      </c>
      <c r="T441" s="339"/>
      <c r="U441" s="339"/>
      <c r="V441" s="339"/>
    </row>
    <row r="442" spans="1:22" x14ac:dyDescent="0.25">
      <c r="A442" s="172">
        <v>8</v>
      </c>
      <c r="B442" s="29" t="s">
        <v>3260</v>
      </c>
      <c r="C442" s="619"/>
      <c r="D442" s="620"/>
      <c r="E442" s="620"/>
      <c r="F442" s="620"/>
      <c r="G442" s="620"/>
      <c r="H442" s="620"/>
      <c r="I442" s="620"/>
      <c r="J442" s="621"/>
      <c r="K442" s="339"/>
      <c r="L442" s="339"/>
      <c r="M442" s="622">
        <v>8</v>
      </c>
      <c r="N442" s="620">
        <v>8</v>
      </c>
      <c r="O442" s="620"/>
      <c r="P442" s="624"/>
      <c r="Q442" s="620"/>
      <c r="R442" s="620"/>
      <c r="S442" s="625">
        <v>350000</v>
      </c>
      <c r="T442" s="339"/>
      <c r="U442" s="339"/>
      <c r="V442" s="339"/>
    </row>
    <row r="443" spans="1:22" x14ac:dyDescent="0.25">
      <c r="A443" s="172">
        <v>9</v>
      </c>
      <c r="B443" s="29" t="s">
        <v>1975</v>
      </c>
      <c r="C443" s="619"/>
      <c r="D443" s="620"/>
      <c r="E443" s="620"/>
      <c r="F443" s="620"/>
      <c r="G443" s="620"/>
      <c r="H443" s="620"/>
      <c r="I443" s="620"/>
      <c r="J443" s="621"/>
      <c r="K443" s="622">
        <v>50</v>
      </c>
      <c r="L443" s="620">
        <v>50</v>
      </c>
      <c r="M443" s="339"/>
      <c r="N443" s="339"/>
      <c r="O443" s="620"/>
      <c r="P443" s="624"/>
      <c r="Q443" s="620"/>
      <c r="R443" s="620"/>
      <c r="S443" s="625">
        <v>650000</v>
      </c>
      <c r="T443" s="339"/>
      <c r="U443" s="339"/>
      <c r="V443" s="339"/>
    </row>
    <row r="444" spans="1:22" x14ac:dyDescent="0.25">
      <c r="A444" s="172">
        <v>10</v>
      </c>
      <c r="B444" s="29" t="s">
        <v>3261</v>
      </c>
      <c r="C444" s="619"/>
      <c r="D444" s="620"/>
      <c r="E444" s="620"/>
      <c r="F444" s="620"/>
      <c r="G444" s="620"/>
      <c r="H444" s="620"/>
      <c r="I444" s="620"/>
      <c r="J444" s="621"/>
      <c r="K444" s="339"/>
      <c r="L444" s="339"/>
      <c r="M444" s="620"/>
      <c r="N444" s="620"/>
      <c r="O444" s="622">
        <v>13</v>
      </c>
      <c r="P444" s="624">
        <v>12</v>
      </c>
      <c r="Q444" s="620"/>
      <c r="R444" s="620"/>
      <c r="S444" s="625">
        <v>4200000</v>
      </c>
      <c r="T444" s="339"/>
      <c r="U444" s="339"/>
      <c r="V444" s="339"/>
    </row>
    <row r="445" spans="1:22" s="58" customFormat="1" x14ac:dyDescent="0.25">
      <c r="A445" s="18">
        <v>11</v>
      </c>
      <c r="B445" s="45" t="s">
        <v>1984</v>
      </c>
      <c r="C445" s="619"/>
      <c r="D445" s="620"/>
      <c r="E445" s="620"/>
      <c r="F445" s="620"/>
      <c r="G445" s="620"/>
      <c r="H445" s="620"/>
      <c r="I445" s="620"/>
      <c r="J445" s="621"/>
      <c r="K445" s="339"/>
      <c r="L445" s="339"/>
      <c r="M445" s="735">
        <v>3</v>
      </c>
      <c r="N445" s="735">
        <v>7</v>
      </c>
      <c r="O445" s="339"/>
      <c r="P445" s="620"/>
      <c r="Q445" s="620"/>
      <c r="R445" s="620"/>
      <c r="S445" s="626">
        <v>1000000</v>
      </c>
      <c r="T445" s="339"/>
      <c r="U445" s="339"/>
      <c r="V445" s="339"/>
    </row>
    <row r="446" spans="1:22" x14ac:dyDescent="0.25">
      <c r="A446" s="327">
        <v>60</v>
      </c>
      <c r="B446" s="449" t="s">
        <v>2968</v>
      </c>
      <c r="C446" s="462">
        <f>SUM(C447:C449)</f>
        <v>38</v>
      </c>
      <c r="D446" s="462">
        <f>SUM(D447:D449)</f>
        <v>36</v>
      </c>
      <c r="E446" s="645"/>
      <c r="F446" s="645"/>
      <c r="G446" s="462">
        <f>SUM(G447:G449)</f>
        <v>0</v>
      </c>
      <c r="H446" s="462">
        <f>SUM(H447:H449)</f>
        <v>0</v>
      </c>
      <c r="I446" s="645"/>
      <c r="J446" s="646"/>
      <c r="K446" s="339"/>
      <c r="L446" s="339"/>
      <c r="M446" s="645"/>
      <c r="N446" s="645"/>
      <c r="O446" s="645"/>
      <c r="P446" s="647"/>
      <c r="Q446" s="615">
        <f>C446+E446+G446+M446+I446+O446</f>
        <v>38</v>
      </c>
      <c r="R446" s="615">
        <f>D446+F446+H446+N446+J446+P446</f>
        <v>36</v>
      </c>
      <c r="S446" s="462">
        <f>SUM(S447:S449)</f>
        <v>3360000</v>
      </c>
      <c r="T446" s="712">
        <f>S446+1800000</f>
        <v>5160000</v>
      </c>
      <c r="U446" s="712">
        <f>Q446</f>
        <v>38</v>
      </c>
      <c r="V446" s="712">
        <f>R446+9</f>
        <v>45</v>
      </c>
    </row>
    <row r="447" spans="1:22" x14ac:dyDescent="0.25">
      <c r="A447" s="144">
        <v>1</v>
      </c>
      <c r="B447" s="31" t="s">
        <v>1200</v>
      </c>
      <c r="C447" s="238">
        <v>15</v>
      </c>
      <c r="D447" s="238">
        <v>15</v>
      </c>
      <c r="E447" s="339"/>
      <c r="F447" s="620"/>
      <c r="G447" s="620"/>
      <c r="H447" s="620"/>
      <c r="I447" s="620"/>
      <c r="J447" s="621"/>
      <c r="K447" s="339"/>
      <c r="L447" s="339"/>
      <c r="M447" s="620"/>
      <c r="N447" s="620"/>
      <c r="O447" s="620"/>
      <c r="P447" s="624"/>
      <c r="Q447" s="620"/>
      <c r="R447" s="620"/>
      <c r="S447" s="625">
        <v>1000000</v>
      </c>
      <c r="T447" s="339"/>
      <c r="U447" s="339"/>
      <c r="V447" s="339"/>
    </row>
    <row r="448" spans="1:22" x14ac:dyDescent="0.25">
      <c r="A448" s="144">
        <v>2</v>
      </c>
      <c r="B448" s="36" t="s">
        <v>3262</v>
      </c>
      <c r="C448" s="619">
        <v>15</v>
      </c>
      <c r="D448" s="42">
        <v>15</v>
      </c>
      <c r="E448" s="339"/>
      <c r="F448" s="620"/>
      <c r="G448" s="620"/>
      <c r="H448" s="620"/>
      <c r="I448" s="620"/>
      <c r="J448" s="621"/>
      <c r="K448" s="339"/>
      <c r="L448" s="339"/>
      <c r="M448" s="620"/>
      <c r="N448" s="620"/>
      <c r="O448" s="620"/>
      <c r="P448" s="624"/>
      <c r="Q448" s="620"/>
      <c r="R448" s="620"/>
      <c r="S448" s="238">
        <v>360000</v>
      </c>
      <c r="T448" s="339"/>
      <c r="U448" s="339"/>
      <c r="V448" s="339"/>
    </row>
    <row r="449" spans="1:22" ht="31.5" x14ac:dyDescent="0.25">
      <c r="A449" s="370">
        <v>3</v>
      </c>
      <c r="B449" s="37" t="s">
        <v>2973</v>
      </c>
      <c r="C449" s="238">
        <v>8</v>
      </c>
      <c r="D449" s="238">
        <v>6</v>
      </c>
      <c r="E449" s="339"/>
      <c r="F449" s="42"/>
      <c r="G449" s="620"/>
      <c r="H449" s="42"/>
      <c r="I449" s="339"/>
      <c r="J449" s="634"/>
      <c r="K449" s="339"/>
      <c r="L449" s="339"/>
      <c r="M449" s="620"/>
      <c r="N449" s="620"/>
      <c r="O449" s="620"/>
      <c r="P449" s="624"/>
      <c r="Q449" s="620"/>
      <c r="R449" s="620"/>
      <c r="S449" s="238">
        <v>2000000</v>
      </c>
      <c r="T449" s="339"/>
      <c r="U449" s="339"/>
      <c r="V449" s="339"/>
    </row>
    <row r="450" spans="1:22" x14ac:dyDescent="0.25">
      <c r="A450" s="327">
        <v>61</v>
      </c>
      <c r="B450" s="449" t="s">
        <v>2976</v>
      </c>
      <c r="C450" s="462">
        <f>SUM(C451:C454)</f>
        <v>8</v>
      </c>
      <c r="D450" s="462">
        <f>SUM(D451:D454)</f>
        <v>8</v>
      </c>
      <c r="E450" s="645"/>
      <c r="F450" s="645"/>
      <c r="G450" s="462">
        <f>SUM(G451:G454)</f>
        <v>22</v>
      </c>
      <c r="H450" s="462">
        <f>SUM(H451:H454)</f>
        <v>21</v>
      </c>
      <c r="I450" s="645"/>
      <c r="J450" s="646"/>
      <c r="K450" s="339"/>
      <c r="L450" s="339"/>
      <c r="M450" s="645"/>
      <c r="N450" s="645"/>
      <c r="O450" s="645"/>
      <c r="P450" s="647"/>
      <c r="Q450" s="615">
        <f>C450+E450+G450+M450+I450+O450</f>
        <v>30</v>
      </c>
      <c r="R450" s="615">
        <f>D450+F450+H450+N450+J450+P450</f>
        <v>29</v>
      </c>
      <c r="S450" s="462">
        <f>SUM(S451:S454)</f>
        <v>14350000</v>
      </c>
      <c r="T450" s="712">
        <f>S450+1000000</f>
        <v>15350000</v>
      </c>
      <c r="U450" s="712">
        <f>Q450</f>
        <v>30</v>
      </c>
      <c r="V450" s="712">
        <f>R450+7</f>
        <v>36</v>
      </c>
    </row>
    <row r="451" spans="1:22" x14ac:dyDescent="0.25">
      <c r="A451" s="144">
        <v>1</v>
      </c>
      <c r="B451" s="28" t="s">
        <v>1190</v>
      </c>
      <c r="C451" s="238">
        <v>8</v>
      </c>
      <c r="D451" s="238">
        <v>8</v>
      </c>
      <c r="E451" s="629"/>
      <c r="F451" s="620"/>
      <c r="G451" s="620"/>
      <c r="H451" s="620"/>
      <c r="I451" s="620"/>
      <c r="J451" s="621"/>
      <c r="K451" s="339"/>
      <c r="L451" s="339"/>
      <c r="M451" s="620"/>
      <c r="N451" s="620"/>
      <c r="O451" s="620"/>
      <c r="P451" s="624"/>
      <c r="Q451" s="620"/>
      <c r="R451" s="620"/>
      <c r="S451" s="625">
        <v>250000</v>
      </c>
      <c r="T451" s="339"/>
      <c r="U451" s="339"/>
      <c r="V451" s="339"/>
    </row>
    <row r="452" spans="1:22" x14ac:dyDescent="0.25">
      <c r="A452" s="144">
        <v>2</v>
      </c>
      <c r="B452" s="29" t="s">
        <v>2981</v>
      </c>
      <c r="C452" s="619"/>
      <c r="D452" s="620"/>
      <c r="E452" s="620"/>
      <c r="F452" s="620"/>
      <c r="G452" s="622">
        <v>5</v>
      </c>
      <c r="H452" s="623">
        <v>7</v>
      </c>
      <c r="I452" s="620"/>
      <c r="J452" s="621"/>
      <c r="K452" s="339"/>
      <c r="L452" s="339"/>
      <c r="M452" s="623"/>
      <c r="N452" s="620"/>
      <c r="O452" s="620"/>
      <c r="P452" s="624"/>
      <c r="Q452" s="620"/>
      <c r="R452" s="620"/>
      <c r="S452" s="625">
        <v>10000000</v>
      </c>
      <c r="T452" s="339"/>
      <c r="U452" s="339"/>
      <c r="V452" s="339"/>
    </row>
    <row r="453" spans="1:22" x14ac:dyDescent="0.25">
      <c r="A453" s="144">
        <v>3</v>
      </c>
      <c r="B453" s="36" t="s">
        <v>1721</v>
      </c>
      <c r="C453" s="619"/>
      <c r="D453" s="620"/>
      <c r="E453" s="620"/>
      <c r="F453" s="620"/>
      <c r="G453" s="622">
        <v>10</v>
      </c>
      <c r="H453" s="623">
        <v>7</v>
      </c>
      <c r="I453" s="620"/>
      <c r="J453" s="621"/>
      <c r="K453" s="339"/>
      <c r="L453" s="339"/>
      <c r="M453" s="623"/>
      <c r="N453" s="620"/>
      <c r="O453" s="620"/>
      <c r="P453" s="624"/>
      <c r="Q453" s="620"/>
      <c r="R453" s="620"/>
      <c r="S453" s="625">
        <v>2300000</v>
      </c>
      <c r="T453" s="339"/>
      <c r="U453" s="339"/>
      <c r="V453" s="339"/>
    </row>
    <row r="454" spans="1:22" x14ac:dyDescent="0.25">
      <c r="A454" s="144">
        <v>4</v>
      </c>
      <c r="B454" s="20" t="s">
        <v>1731</v>
      </c>
      <c r="C454" s="619"/>
      <c r="D454" s="620"/>
      <c r="E454" s="620"/>
      <c r="F454" s="620"/>
      <c r="G454" s="238">
        <v>7</v>
      </c>
      <c r="H454" s="238">
        <v>7</v>
      </c>
      <c r="I454" s="620"/>
      <c r="J454" s="621"/>
      <c r="K454" s="339"/>
      <c r="L454" s="339"/>
      <c r="M454" s="339"/>
      <c r="N454" s="620"/>
      <c r="O454" s="620"/>
      <c r="P454" s="624"/>
      <c r="Q454" s="620"/>
      <c r="R454" s="620"/>
      <c r="S454" s="238">
        <v>1800000</v>
      </c>
      <c r="T454" s="339"/>
      <c r="U454" s="339"/>
      <c r="V454" s="339"/>
    </row>
    <row r="455" spans="1:22" x14ac:dyDescent="0.25">
      <c r="A455" s="327">
        <v>62</v>
      </c>
      <c r="B455" s="449" t="s">
        <v>2985</v>
      </c>
      <c r="C455" s="462">
        <f>SUM(C456:C479)</f>
        <v>317</v>
      </c>
      <c r="D455" s="462">
        <f>SUM(D456:D479)</f>
        <v>206</v>
      </c>
      <c r="E455" s="462">
        <f>SUM(E456:E479)</f>
        <v>20</v>
      </c>
      <c r="F455" s="462">
        <f>SUM(F456:F479)</f>
        <v>8</v>
      </c>
      <c r="G455" s="462">
        <f>SUM(G456:G483)</f>
        <v>15</v>
      </c>
      <c r="H455" s="462">
        <f>SUM(H456:H483)</f>
        <v>14</v>
      </c>
      <c r="I455" s="462">
        <f>SUM(I456:I479)</f>
        <v>0</v>
      </c>
      <c r="J455" s="672">
        <f>SUM(J456:J479)</f>
        <v>0</v>
      </c>
      <c r="K455" s="339"/>
      <c r="L455" s="339"/>
      <c r="M455" s="462">
        <f>SUM(M456:M481)</f>
        <v>38</v>
      </c>
      <c r="N455" s="462">
        <f>SUM(N456:N481)</f>
        <v>66</v>
      </c>
      <c r="O455" s="462">
        <f>SUM(O456:O483)</f>
        <v>158</v>
      </c>
      <c r="P455" s="673">
        <f>SUM(P456:P483)</f>
        <v>74</v>
      </c>
      <c r="Q455" s="615">
        <f>C455+E455+G455+M455+I455+O455</f>
        <v>548</v>
      </c>
      <c r="R455" s="615">
        <f>D455+F455+H455+N455+J455+P455</f>
        <v>368</v>
      </c>
      <c r="S455" s="462">
        <f>SUM(S456:S483)</f>
        <v>39841760</v>
      </c>
      <c r="T455" s="712">
        <f>S455+3452622</f>
        <v>43294382</v>
      </c>
      <c r="U455" s="712">
        <f>Q455</f>
        <v>548</v>
      </c>
      <c r="V455" s="712">
        <f>R455+127</f>
        <v>495</v>
      </c>
    </row>
    <row r="456" spans="1:22" x14ac:dyDescent="0.25">
      <c r="A456" s="172">
        <v>1</v>
      </c>
      <c r="B456" s="37" t="s">
        <v>3263</v>
      </c>
      <c r="C456" s="238">
        <v>10</v>
      </c>
      <c r="D456" s="238">
        <v>7</v>
      </c>
      <c r="E456" s="696"/>
      <c r="F456" s="719"/>
      <c r="G456" s="719"/>
      <c r="H456" s="719"/>
      <c r="I456" s="719"/>
      <c r="J456" s="732"/>
      <c r="K456" s="339"/>
      <c r="L456" s="339"/>
      <c r="M456" s="775"/>
      <c r="N456" s="776"/>
      <c r="O456" s="719"/>
      <c r="P456" s="777"/>
      <c r="Q456" s="719"/>
      <c r="R456" s="719"/>
      <c r="S456" s="238">
        <v>1200000</v>
      </c>
      <c r="T456" s="339"/>
      <c r="U456" s="339"/>
      <c r="V456" s="339"/>
    </row>
    <row r="457" spans="1:22" x14ac:dyDescent="0.25">
      <c r="A457" s="144">
        <v>2</v>
      </c>
      <c r="B457" s="29" t="s">
        <v>3264</v>
      </c>
      <c r="C457" s="622">
        <v>45</v>
      </c>
      <c r="D457" s="623">
        <v>45</v>
      </c>
      <c r="E457" s="623"/>
      <c r="F457" s="620"/>
      <c r="G457" s="620"/>
      <c r="H457" s="620"/>
      <c r="I457" s="620"/>
      <c r="J457" s="621"/>
      <c r="K457" s="339"/>
      <c r="L457" s="339"/>
      <c r="M457" s="620"/>
      <c r="N457" s="620"/>
      <c r="O457" s="620"/>
      <c r="P457" s="624"/>
      <c r="Q457" s="620"/>
      <c r="R457" s="620"/>
      <c r="S457" s="625">
        <v>8800</v>
      </c>
      <c r="T457" s="339"/>
      <c r="U457" s="339"/>
      <c r="V457" s="339"/>
    </row>
    <row r="458" spans="1:22" x14ac:dyDescent="0.25">
      <c r="A458" s="172">
        <v>3</v>
      </c>
      <c r="B458" s="29" t="s">
        <v>3265</v>
      </c>
      <c r="C458" s="620">
        <v>10</v>
      </c>
      <c r="D458" s="620">
        <v>10</v>
      </c>
      <c r="E458" s="620"/>
      <c r="F458" s="620"/>
      <c r="G458" s="620"/>
      <c r="H458" s="620"/>
      <c r="I458" s="620"/>
      <c r="J458" s="621"/>
      <c r="K458" s="339"/>
      <c r="L458" s="339"/>
      <c r="M458" s="620"/>
      <c r="N458" s="620"/>
      <c r="O458" s="620"/>
      <c r="P458" s="624"/>
      <c r="Q458" s="620"/>
      <c r="R458" s="620"/>
      <c r="S458" s="238">
        <v>2000000</v>
      </c>
      <c r="T458" s="339"/>
      <c r="U458" s="339"/>
      <c r="V458" s="339"/>
    </row>
    <row r="459" spans="1:22" x14ac:dyDescent="0.25">
      <c r="A459" s="172">
        <v>4</v>
      </c>
      <c r="B459" s="29" t="s">
        <v>3266</v>
      </c>
      <c r="C459" s="339">
        <v>15</v>
      </c>
      <c r="D459" s="339">
        <v>8</v>
      </c>
      <c r="E459" s="339"/>
      <c r="F459" s="339"/>
      <c r="G459" s="339"/>
      <c r="H459" s="339"/>
      <c r="I459" s="339"/>
      <c r="J459" s="634"/>
      <c r="K459" s="339"/>
      <c r="L459" s="339"/>
      <c r="M459" s="339"/>
      <c r="N459" s="339"/>
      <c r="O459" s="339"/>
      <c r="P459" s="627"/>
      <c r="Q459" s="339"/>
      <c r="R459" s="339"/>
      <c r="S459" s="650">
        <v>500000</v>
      </c>
      <c r="T459" s="339"/>
      <c r="U459" s="339"/>
      <c r="V459" s="339"/>
    </row>
    <row r="460" spans="1:22" x14ac:dyDescent="0.25">
      <c r="A460" s="172">
        <v>5</v>
      </c>
      <c r="B460" s="29" t="s">
        <v>3267</v>
      </c>
      <c r="C460" s="339">
        <v>90</v>
      </c>
      <c r="D460" s="339">
        <v>33</v>
      </c>
      <c r="E460" s="339"/>
      <c r="F460" s="339"/>
      <c r="G460" s="339"/>
      <c r="H460" s="339"/>
      <c r="I460" s="339"/>
      <c r="J460" s="634"/>
      <c r="K460" s="339"/>
      <c r="L460" s="339"/>
      <c r="M460" s="339"/>
      <c r="N460" s="339"/>
      <c r="O460" s="339"/>
      <c r="P460" s="627"/>
      <c r="Q460" s="339"/>
      <c r="R460" s="339"/>
      <c r="S460" s="650">
        <v>32000</v>
      </c>
      <c r="T460" s="339"/>
      <c r="U460" s="339"/>
      <c r="V460" s="339"/>
    </row>
    <row r="461" spans="1:22" ht="31.5" x14ac:dyDescent="0.25">
      <c r="A461" s="172">
        <v>6</v>
      </c>
      <c r="B461" s="26" t="s">
        <v>3010</v>
      </c>
      <c r="C461" s="42">
        <v>30</v>
      </c>
      <c r="D461" s="42">
        <v>15</v>
      </c>
      <c r="E461" s="42"/>
      <c r="F461" s="42"/>
      <c r="G461" s="42"/>
      <c r="H461" s="42"/>
      <c r="I461" s="42"/>
      <c r="J461" s="716"/>
      <c r="K461" s="339"/>
      <c r="L461" s="339"/>
      <c r="M461" s="42"/>
      <c r="N461" s="42"/>
      <c r="O461" s="42"/>
      <c r="P461" s="717"/>
      <c r="Q461" s="42"/>
      <c r="R461" s="42"/>
      <c r="S461" s="238">
        <v>4000000</v>
      </c>
      <c r="T461" s="339"/>
      <c r="U461" s="339"/>
      <c r="V461" s="339"/>
    </row>
    <row r="462" spans="1:22" x14ac:dyDescent="0.25">
      <c r="A462" s="172">
        <v>7</v>
      </c>
      <c r="B462" s="538" t="s">
        <v>1343</v>
      </c>
      <c r="C462" s="42">
        <v>6</v>
      </c>
      <c r="D462" s="42">
        <v>7</v>
      </c>
      <c r="E462" s="42"/>
      <c r="F462" s="42"/>
      <c r="G462" s="42"/>
      <c r="H462" s="42"/>
      <c r="I462" s="42"/>
      <c r="J462" s="716"/>
      <c r="K462" s="339"/>
      <c r="L462" s="339"/>
      <c r="M462" s="42"/>
      <c r="N462" s="42"/>
      <c r="O462" s="42"/>
      <c r="P462" s="717"/>
      <c r="Q462" s="42"/>
      <c r="R462" s="42"/>
      <c r="S462" s="238">
        <v>8000</v>
      </c>
      <c r="T462" s="339"/>
      <c r="U462" s="339"/>
      <c r="V462" s="339"/>
    </row>
    <row r="463" spans="1:22" x14ac:dyDescent="0.25">
      <c r="A463" s="172">
        <v>8</v>
      </c>
      <c r="B463" s="31" t="s">
        <v>1383</v>
      </c>
      <c r="C463" s="42">
        <v>7</v>
      </c>
      <c r="D463" s="31">
        <v>8</v>
      </c>
      <c r="E463" s="42"/>
      <c r="F463" s="42"/>
      <c r="G463" s="42"/>
      <c r="H463" s="42"/>
      <c r="I463" s="42"/>
      <c r="J463" s="716"/>
      <c r="K463" s="339"/>
      <c r="L463" s="339"/>
      <c r="M463" s="42"/>
      <c r="N463" s="42"/>
      <c r="O463" s="42"/>
      <c r="P463" s="717"/>
      <c r="Q463" s="42"/>
      <c r="R463" s="42"/>
      <c r="S463" s="625">
        <v>800000</v>
      </c>
      <c r="T463" s="339"/>
      <c r="U463" s="339"/>
      <c r="V463" s="339"/>
    </row>
    <row r="464" spans="1:22" x14ac:dyDescent="0.25">
      <c r="A464" s="172">
        <v>9</v>
      </c>
      <c r="B464" s="36" t="s">
        <v>1400</v>
      </c>
      <c r="C464" s="238">
        <v>10</v>
      </c>
      <c r="D464" s="238">
        <v>10</v>
      </c>
      <c r="E464" s="42"/>
      <c r="F464" s="31"/>
      <c r="G464" s="42"/>
      <c r="H464" s="42"/>
      <c r="I464" s="339"/>
      <c r="J464" s="716"/>
      <c r="K464" s="339"/>
      <c r="L464" s="339"/>
      <c r="M464" s="42"/>
      <c r="N464" s="339"/>
      <c r="O464" s="42"/>
      <c r="P464" s="717"/>
      <c r="Q464" s="42"/>
      <c r="R464" s="42"/>
      <c r="S464" s="238">
        <v>1000000</v>
      </c>
      <c r="T464" s="339"/>
      <c r="U464" s="339"/>
      <c r="V464" s="339"/>
    </row>
    <row r="465" spans="1:22" x14ac:dyDescent="0.25">
      <c r="A465" s="172">
        <v>10</v>
      </c>
      <c r="B465" s="181" t="s">
        <v>1750</v>
      </c>
      <c r="C465" s="339"/>
      <c r="D465" s="339"/>
      <c r="E465" s="42"/>
      <c r="F465" s="42"/>
      <c r="G465" s="42">
        <v>9</v>
      </c>
      <c r="H465" s="31">
        <v>9</v>
      </c>
      <c r="I465" s="42"/>
      <c r="J465" s="716"/>
      <c r="K465" s="339"/>
      <c r="L465" s="339"/>
      <c r="M465" s="42"/>
      <c r="N465" s="42"/>
      <c r="O465" s="42"/>
      <c r="P465" s="717"/>
      <c r="Q465" s="42"/>
      <c r="R465" s="42"/>
      <c r="S465" s="778">
        <v>9000</v>
      </c>
      <c r="T465" s="339"/>
      <c r="U465" s="339"/>
      <c r="V465" s="339"/>
    </row>
    <row r="466" spans="1:22" x14ac:dyDescent="0.25">
      <c r="A466" s="144">
        <v>11</v>
      </c>
      <c r="B466" s="36" t="s">
        <v>1397</v>
      </c>
      <c r="C466" s="238">
        <v>9</v>
      </c>
      <c r="D466" s="238">
        <v>9</v>
      </c>
      <c r="E466" s="42"/>
      <c r="F466" s="31"/>
      <c r="G466" s="42"/>
      <c r="H466" s="42"/>
      <c r="I466" s="339"/>
      <c r="J466" s="716"/>
      <c r="K466" s="339"/>
      <c r="L466" s="339"/>
      <c r="M466" s="42"/>
      <c r="N466" s="339"/>
      <c r="O466" s="42"/>
      <c r="P466" s="717"/>
      <c r="Q466" s="42"/>
      <c r="R466" s="42"/>
      <c r="S466" s="238">
        <v>1200000</v>
      </c>
      <c r="T466" s="339"/>
      <c r="U466" s="339"/>
      <c r="V466" s="339"/>
    </row>
    <row r="467" spans="1:22" ht="31.5" x14ac:dyDescent="0.25">
      <c r="A467" s="172">
        <v>12</v>
      </c>
      <c r="B467" s="37" t="s">
        <v>1413</v>
      </c>
      <c r="C467" s="42">
        <v>20</v>
      </c>
      <c r="D467" s="238">
        <v>9</v>
      </c>
      <c r="E467" s="761"/>
      <c r="F467" s="31"/>
      <c r="G467" s="42"/>
      <c r="H467" s="42"/>
      <c r="I467" s="339"/>
      <c r="J467" s="716"/>
      <c r="K467" s="339"/>
      <c r="L467" s="339"/>
      <c r="M467" s="42"/>
      <c r="N467" s="339"/>
      <c r="O467" s="42"/>
      <c r="P467" s="717"/>
      <c r="Q467" s="42"/>
      <c r="R467" s="42"/>
      <c r="S467" s="238">
        <v>60000</v>
      </c>
      <c r="T467" s="339"/>
      <c r="U467" s="339"/>
      <c r="V467" s="339"/>
    </row>
    <row r="468" spans="1:22" x14ac:dyDescent="0.25">
      <c r="A468" s="172">
        <v>13</v>
      </c>
      <c r="B468" s="37" t="s">
        <v>3030</v>
      </c>
      <c r="C468" s="238">
        <v>4</v>
      </c>
      <c r="D468" s="238">
        <v>7</v>
      </c>
      <c r="E468" s="761"/>
      <c r="F468" s="31"/>
      <c r="G468" s="42"/>
      <c r="H468" s="42"/>
      <c r="I468" s="339"/>
      <c r="J468" s="716"/>
      <c r="K468" s="339"/>
      <c r="L468" s="339"/>
      <c r="M468" s="42"/>
      <c r="N468" s="339"/>
      <c r="O468" s="42"/>
      <c r="P468" s="717"/>
      <c r="Q468" s="42"/>
      <c r="R468" s="42"/>
      <c r="S468" s="238">
        <v>1000000</v>
      </c>
      <c r="T468" s="339"/>
      <c r="U468" s="339"/>
      <c r="V468" s="339"/>
    </row>
    <row r="469" spans="1:22" x14ac:dyDescent="0.25">
      <c r="A469" s="172">
        <v>14</v>
      </c>
      <c r="B469" s="37" t="s">
        <v>1432</v>
      </c>
      <c r="C469" s="238">
        <v>4</v>
      </c>
      <c r="D469" s="238">
        <v>7</v>
      </c>
      <c r="E469" s="761"/>
      <c r="F469" s="31"/>
      <c r="G469" s="42"/>
      <c r="H469" s="42"/>
      <c r="I469" s="339"/>
      <c r="J469" s="716"/>
      <c r="K469" s="339"/>
      <c r="L469" s="339"/>
      <c r="M469" s="42"/>
      <c r="N469" s="339"/>
      <c r="O469" s="42"/>
      <c r="P469" s="717"/>
      <c r="Q469" s="42"/>
      <c r="R469" s="42"/>
      <c r="S469" s="238">
        <v>140000</v>
      </c>
      <c r="T469" s="339"/>
      <c r="U469" s="339"/>
      <c r="V469" s="339"/>
    </row>
    <row r="470" spans="1:22" x14ac:dyDescent="0.25">
      <c r="A470" s="172">
        <v>15</v>
      </c>
      <c r="B470" s="37" t="s">
        <v>1427</v>
      </c>
      <c r="C470" s="238">
        <v>7</v>
      </c>
      <c r="D470" s="238">
        <v>8</v>
      </c>
      <c r="E470" s="761"/>
      <c r="F470" s="31"/>
      <c r="G470" s="42"/>
      <c r="H470" s="42"/>
      <c r="I470" s="339"/>
      <c r="J470" s="716"/>
      <c r="K470" s="339"/>
      <c r="L470" s="339"/>
      <c r="M470" s="42"/>
      <c r="N470" s="339"/>
      <c r="O470" s="42"/>
      <c r="P470" s="717"/>
      <c r="Q470" s="42"/>
      <c r="R470" s="42"/>
      <c r="S470" s="238">
        <v>2000000</v>
      </c>
      <c r="T470" s="339"/>
      <c r="U470" s="339"/>
      <c r="V470" s="339"/>
    </row>
    <row r="471" spans="1:22" x14ac:dyDescent="0.25">
      <c r="A471" s="214">
        <v>16</v>
      </c>
      <c r="B471" s="27" t="s">
        <v>1530</v>
      </c>
      <c r="C471" s="307"/>
      <c r="D471" s="307"/>
      <c r="E471" s="42">
        <v>20</v>
      </c>
      <c r="F471" s="42">
        <v>8</v>
      </c>
      <c r="G471" s="42"/>
      <c r="H471" s="42"/>
      <c r="I471" s="42"/>
      <c r="J471" s="716"/>
      <c r="K471" s="339"/>
      <c r="L471" s="339"/>
      <c r="M471" s="42"/>
      <c r="N471" s="42"/>
      <c r="O471" s="42"/>
      <c r="P471" s="717"/>
      <c r="Q471" s="42"/>
      <c r="R471" s="42"/>
      <c r="S471" s="238">
        <v>1800000</v>
      </c>
      <c r="T471" s="339"/>
      <c r="U471" s="339"/>
      <c r="V471" s="339"/>
    </row>
    <row r="472" spans="1:22" x14ac:dyDescent="0.25">
      <c r="A472" s="214">
        <v>17</v>
      </c>
      <c r="B472" s="29" t="s">
        <v>1993</v>
      </c>
      <c r="C472" s="619"/>
      <c r="D472" s="620"/>
      <c r="E472" s="620"/>
      <c r="F472" s="620"/>
      <c r="G472" s="620"/>
      <c r="H472" s="620"/>
      <c r="I472" s="620"/>
      <c r="J472" s="621"/>
      <c r="K472" s="339"/>
      <c r="L472" s="339"/>
      <c r="M472" s="622">
        <v>10</v>
      </c>
      <c r="N472" s="620">
        <v>28</v>
      </c>
      <c r="O472" s="620"/>
      <c r="P472" s="624"/>
      <c r="Q472" s="620"/>
      <c r="R472" s="339"/>
      <c r="S472" s="625">
        <v>1013960</v>
      </c>
      <c r="T472" s="339"/>
      <c r="U472" s="339"/>
      <c r="V472" s="339"/>
    </row>
    <row r="473" spans="1:22" x14ac:dyDescent="0.25">
      <c r="A473" s="348">
        <v>18</v>
      </c>
      <c r="B473" s="99" t="s">
        <v>1998</v>
      </c>
      <c r="C473" s="619"/>
      <c r="D473" s="620"/>
      <c r="E473" s="620"/>
      <c r="F473" s="620"/>
      <c r="G473" s="620"/>
      <c r="H473" s="620"/>
      <c r="I473" s="339"/>
      <c r="J473" s="621"/>
      <c r="K473" s="339"/>
      <c r="L473" s="339"/>
      <c r="M473" s="238">
        <v>5</v>
      </c>
      <c r="N473" s="238">
        <v>8</v>
      </c>
      <c r="O473" s="620"/>
      <c r="P473" s="624"/>
      <c r="Q473" s="620"/>
      <c r="R473" s="339"/>
      <c r="S473" s="238">
        <v>5000000</v>
      </c>
      <c r="T473" s="339"/>
      <c r="U473" s="339"/>
      <c r="V473" s="339"/>
    </row>
    <row r="474" spans="1:22" ht="30" x14ac:dyDescent="0.25">
      <c r="A474" s="348">
        <v>19</v>
      </c>
      <c r="B474" s="545" t="s">
        <v>2007</v>
      </c>
      <c r="C474" s="619"/>
      <c r="D474" s="620"/>
      <c r="E474" s="620"/>
      <c r="F474" s="620"/>
      <c r="G474" s="620"/>
      <c r="H474" s="620"/>
      <c r="I474" s="339"/>
      <c r="J474" s="621"/>
      <c r="K474" s="339"/>
      <c r="L474" s="339"/>
      <c r="M474" s="238">
        <v>8</v>
      </c>
      <c r="N474" s="238">
        <v>6</v>
      </c>
      <c r="O474" s="620"/>
      <c r="P474" s="624"/>
      <c r="Q474" s="620"/>
      <c r="R474" s="339"/>
      <c r="S474" s="238">
        <v>2000000</v>
      </c>
      <c r="T474" s="339"/>
      <c r="U474" s="339"/>
      <c r="V474" s="339"/>
    </row>
    <row r="475" spans="1:22" x14ac:dyDescent="0.25">
      <c r="A475" s="348">
        <v>20</v>
      </c>
      <c r="B475" s="545" t="s">
        <v>3268</v>
      </c>
      <c r="C475" s="619"/>
      <c r="D475" s="620"/>
      <c r="E475" s="620"/>
      <c r="F475" s="620"/>
      <c r="G475" s="620"/>
      <c r="H475" s="620"/>
      <c r="I475" s="339"/>
      <c r="J475" s="621"/>
      <c r="K475" s="339"/>
      <c r="L475" s="339"/>
      <c r="M475" s="238">
        <v>7</v>
      </c>
      <c r="N475" s="238">
        <v>7</v>
      </c>
      <c r="O475" s="620"/>
      <c r="P475" s="624"/>
      <c r="Q475" s="620"/>
      <c r="R475" s="339"/>
      <c r="S475" s="238">
        <v>2000000</v>
      </c>
      <c r="T475" s="339"/>
      <c r="U475" s="339"/>
      <c r="V475" s="339"/>
    </row>
    <row r="476" spans="1:22" x14ac:dyDescent="0.25">
      <c r="A476" s="348">
        <v>21</v>
      </c>
      <c r="B476" s="29" t="s">
        <v>2092</v>
      </c>
      <c r="C476" s="619"/>
      <c r="D476" s="620"/>
      <c r="E476" s="620"/>
      <c r="F476" s="620"/>
      <c r="G476" s="620"/>
      <c r="H476" s="620"/>
      <c r="I476" s="620"/>
      <c r="J476" s="621"/>
      <c r="K476" s="339"/>
      <c r="L476" s="339"/>
      <c r="M476" s="620"/>
      <c r="N476" s="620"/>
      <c r="O476" s="622">
        <v>145</v>
      </c>
      <c r="P476" s="779">
        <v>62</v>
      </c>
      <c r="Q476" s="623"/>
      <c r="R476" s="620"/>
      <c r="S476" s="625">
        <v>460000</v>
      </c>
      <c r="T476" s="339"/>
      <c r="U476" s="339"/>
      <c r="V476" s="339"/>
    </row>
    <row r="477" spans="1:22" x14ac:dyDescent="0.25">
      <c r="A477" s="348">
        <v>22</v>
      </c>
      <c r="B477" s="68" t="s">
        <v>2096</v>
      </c>
      <c r="C477" s="619"/>
      <c r="D477" s="620"/>
      <c r="E477" s="620"/>
      <c r="F477" s="620"/>
      <c r="G477" s="620"/>
      <c r="H477" s="620"/>
      <c r="I477" s="622"/>
      <c r="J477" s="621"/>
      <c r="K477" s="339"/>
      <c r="L477" s="339"/>
      <c r="M477" s="339"/>
      <c r="N477" s="339"/>
      <c r="O477" s="620">
        <v>7</v>
      </c>
      <c r="P477" s="624">
        <v>7</v>
      </c>
      <c r="Q477" s="620"/>
      <c r="R477" s="620"/>
      <c r="S477" s="625">
        <v>100000</v>
      </c>
      <c r="T477" s="339"/>
      <c r="U477" s="339"/>
      <c r="V477" s="339"/>
    </row>
    <row r="478" spans="1:22" x14ac:dyDescent="0.25">
      <c r="A478" s="348">
        <v>23</v>
      </c>
      <c r="B478" s="29" t="s">
        <v>3269</v>
      </c>
      <c r="C478" s="622">
        <v>40</v>
      </c>
      <c r="D478" s="620">
        <v>16</v>
      </c>
      <c r="E478" s="620"/>
      <c r="F478" s="620"/>
      <c r="G478" s="339"/>
      <c r="H478" s="339"/>
      <c r="I478" s="339"/>
      <c r="J478" s="634"/>
      <c r="K478" s="339"/>
      <c r="L478" s="339"/>
      <c r="M478" s="620"/>
      <c r="N478" s="620"/>
      <c r="O478" s="620"/>
      <c r="P478" s="624"/>
      <c r="Q478" s="620"/>
      <c r="R478" s="620"/>
      <c r="S478" s="625">
        <v>2690000</v>
      </c>
      <c r="T478" s="339"/>
      <c r="U478" s="339"/>
      <c r="V478" s="339"/>
    </row>
    <row r="479" spans="1:22" x14ac:dyDescent="0.25">
      <c r="A479" s="144">
        <v>24</v>
      </c>
      <c r="B479" s="37" t="s">
        <v>3270</v>
      </c>
      <c r="C479" s="238">
        <v>10</v>
      </c>
      <c r="D479" s="238">
        <v>7</v>
      </c>
      <c r="E479" s="339"/>
      <c r="F479" s="42"/>
      <c r="G479" s="620"/>
      <c r="H479" s="42"/>
      <c r="I479" s="339"/>
      <c r="J479" s="634"/>
      <c r="K479" s="339"/>
      <c r="L479" s="339"/>
      <c r="M479" s="620"/>
      <c r="N479" s="620"/>
      <c r="O479" s="620"/>
      <c r="P479" s="624"/>
      <c r="Q479" s="620"/>
      <c r="R479" s="620"/>
      <c r="S479" s="238">
        <v>8000000</v>
      </c>
      <c r="T479" s="339"/>
      <c r="U479" s="339"/>
      <c r="V479" s="339"/>
    </row>
    <row r="480" spans="1:22" x14ac:dyDescent="0.25">
      <c r="A480" s="348">
        <v>25</v>
      </c>
      <c r="B480" s="235" t="s">
        <v>2022</v>
      </c>
      <c r="C480" s="645"/>
      <c r="D480" s="645"/>
      <c r="E480" s="645"/>
      <c r="F480" s="42"/>
      <c r="G480" s="620"/>
      <c r="H480" s="42"/>
      <c r="I480" s="339"/>
      <c r="J480" s="634"/>
      <c r="K480" s="645"/>
      <c r="L480" s="645"/>
      <c r="M480" s="635">
        <v>3</v>
      </c>
      <c r="N480" s="635">
        <v>12</v>
      </c>
      <c r="O480" s="620"/>
      <c r="P480" s="620"/>
      <c r="Q480" s="620"/>
      <c r="R480" s="620"/>
      <c r="S480" s="731">
        <v>120000</v>
      </c>
      <c r="T480" s="339"/>
      <c r="U480" s="339"/>
      <c r="V480" s="339"/>
    </row>
    <row r="481" spans="1:23" s="58" customFormat="1" ht="31.5" x14ac:dyDescent="0.25">
      <c r="A481" s="348">
        <v>26</v>
      </c>
      <c r="B481" s="45" t="s">
        <v>3055</v>
      </c>
      <c r="C481" s="658"/>
      <c r="D481" s="658"/>
      <c r="E481" s="658"/>
      <c r="F481" s="42"/>
      <c r="G481" s="620"/>
      <c r="H481" s="42"/>
      <c r="I481" s="339"/>
      <c r="J481" s="634"/>
      <c r="K481" s="658"/>
      <c r="L481" s="658"/>
      <c r="M481" s="635">
        <v>5</v>
      </c>
      <c r="N481" s="42">
        <v>5</v>
      </c>
      <c r="O481" s="620"/>
      <c r="P481" s="620"/>
      <c r="Q481" s="620"/>
      <c r="R481" s="620"/>
      <c r="S481" s="650">
        <v>2000000</v>
      </c>
      <c r="T481" s="339"/>
      <c r="U481" s="339"/>
      <c r="V481" s="339"/>
    </row>
    <row r="482" spans="1:23" s="58" customFormat="1" x14ac:dyDescent="0.25">
      <c r="A482" s="266">
        <v>27</v>
      </c>
      <c r="B482" s="36" t="s">
        <v>1755</v>
      </c>
      <c r="C482" s="658"/>
      <c r="D482" s="658"/>
      <c r="E482" s="658"/>
      <c r="F482" s="42"/>
      <c r="G482" s="635">
        <v>6</v>
      </c>
      <c r="H482" s="635">
        <v>5</v>
      </c>
      <c r="J482" s="634"/>
      <c r="K482" s="658"/>
      <c r="L482" s="658"/>
      <c r="M482" s="635"/>
      <c r="N482" s="42"/>
      <c r="O482" s="620"/>
      <c r="P482" s="620"/>
      <c r="Q482" s="620"/>
      <c r="R482" s="620"/>
      <c r="S482" s="715">
        <v>500000</v>
      </c>
      <c r="T482" s="339"/>
      <c r="U482" s="339"/>
      <c r="V482" s="339"/>
    </row>
    <row r="483" spans="1:23" s="58" customFormat="1" x14ac:dyDescent="0.25">
      <c r="A483" s="266">
        <v>28</v>
      </c>
      <c r="B483" s="59" t="s">
        <v>2117</v>
      </c>
      <c r="C483" s="658"/>
      <c r="D483" s="658"/>
      <c r="E483" s="658"/>
      <c r="F483" s="42"/>
      <c r="G483" s="620"/>
      <c r="H483" s="42"/>
      <c r="I483" s="339"/>
      <c r="J483" s="634"/>
      <c r="K483" s="658"/>
      <c r="L483" s="658"/>
      <c r="M483" s="635"/>
      <c r="N483" s="42"/>
      <c r="O483" s="780">
        <v>6</v>
      </c>
      <c r="P483" s="780">
        <v>5</v>
      </c>
      <c r="R483" s="620"/>
      <c r="S483" s="625">
        <v>200000</v>
      </c>
      <c r="T483" s="339"/>
      <c r="U483" s="339"/>
      <c r="V483" s="339"/>
    </row>
    <row r="484" spans="1:23" x14ac:dyDescent="0.25">
      <c r="A484" s="327">
        <v>63</v>
      </c>
      <c r="B484" s="449" t="s">
        <v>3059</v>
      </c>
      <c r="C484" s="781">
        <f>SUM(C485:C493)</f>
        <v>91</v>
      </c>
      <c r="D484" s="781">
        <f>SUM(D485:D493)</f>
        <v>92</v>
      </c>
      <c r="E484" s="645"/>
      <c r="F484" s="645"/>
      <c r="G484" s="645"/>
      <c r="H484" s="645"/>
      <c r="I484" s="645"/>
      <c r="J484" s="646"/>
      <c r="K484" s="339"/>
      <c r="L484" s="339"/>
      <c r="M484" s="781">
        <f>SUM(M485:M493)</f>
        <v>7</v>
      </c>
      <c r="N484" s="665">
        <f>SUM(N485:N493)</f>
        <v>7</v>
      </c>
      <c r="O484" s="665">
        <f>O494+O495</f>
        <v>23</v>
      </c>
      <c r="P484" s="665">
        <f>P494+P495</f>
        <v>12</v>
      </c>
      <c r="Q484" s="781">
        <f>C484+E484+G484+M484+I484+O484</f>
        <v>121</v>
      </c>
      <c r="R484" s="781">
        <f>D484+F484+H484+N484+J484+P484</f>
        <v>111</v>
      </c>
      <c r="S484" s="781">
        <f>SUM(S485:S495)</f>
        <v>23766000</v>
      </c>
      <c r="T484" s="772">
        <f>S484+13135000</f>
        <v>36901000</v>
      </c>
      <c r="U484" s="772">
        <f>Q484</f>
        <v>121</v>
      </c>
      <c r="V484" s="772">
        <f>R484+47</f>
        <v>158</v>
      </c>
    </row>
    <row r="485" spans="1:23" ht="30" x14ac:dyDescent="0.25">
      <c r="A485" s="172">
        <v>1</v>
      </c>
      <c r="B485" s="782" t="s">
        <v>3271</v>
      </c>
      <c r="C485" s="339">
        <v>5</v>
      </c>
      <c r="D485" s="339">
        <v>5</v>
      </c>
      <c r="E485" s="339"/>
      <c r="F485" s="339"/>
      <c r="G485" s="339"/>
      <c r="H485" s="339"/>
      <c r="I485" s="339"/>
      <c r="J485" s="634"/>
      <c r="K485" s="339"/>
      <c r="L485" s="339"/>
      <c r="M485" s="339"/>
      <c r="N485" s="339"/>
      <c r="O485" s="339"/>
      <c r="P485" s="627"/>
      <c r="Q485" s="339"/>
      <c r="R485" s="339"/>
      <c r="S485" s="650">
        <v>200000</v>
      </c>
      <c r="T485" s="339"/>
      <c r="U485" s="339"/>
      <c r="V485" s="339"/>
    </row>
    <row r="486" spans="1:23" x14ac:dyDescent="0.25">
      <c r="A486" s="144">
        <v>2</v>
      </c>
      <c r="B486" s="29" t="s">
        <v>1322</v>
      </c>
      <c r="C486" s="339">
        <v>8</v>
      </c>
      <c r="D486" s="339">
        <v>8</v>
      </c>
      <c r="E486" s="339"/>
      <c r="F486" s="339"/>
      <c r="G486" s="339"/>
      <c r="H486" s="339"/>
      <c r="I486" s="339"/>
      <c r="J486" s="634"/>
      <c r="K486" s="339"/>
      <c r="L486" s="339"/>
      <c r="M486" s="339"/>
      <c r="N486" s="339"/>
      <c r="O486" s="339"/>
      <c r="P486" s="627"/>
      <c r="Q486" s="339"/>
      <c r="R486" s="339"/>
      <c r="S486" s="650">
        <v>10000</v>
      </c>
      <c r="T486" s="339"/>
      <c r="U486" s="339"/>
      <c r="V486" s="339"/>
    </row>
    <row r="487" spans="1:23" x14ac:dyDescent="0.25">
      <c r="A487" s="172">
        <v>3</v>
      </c>
      <c r="B487" s="538" t="s">
        <v>1357</v>
      </c>
      <c r="C487" s="42">
        <v>41</v>
      </c>
      <c r="D487" s="42">
        <v>41</v>
      </c>
      <c r="E487" s="42"/>
      <c r="F487" s="42"/>
      <c r="G487" s="42"/>
      <c r="H487" s="42"/>
      <c r="I487" s="42"/>
      <c r="J487" s="716"/>
      <c r="K487" s="339"/>
      <c r="L487" s="339"/>
      <c r="M487" s="42"/>
      <c r="N487" s="42"/>
      <c r="O487" s="42"/>
      <c r="P487" s="717"/>
      <c r="Q487" s="42"/>
      <c r="R487" s="42"/>
      <c r="S487" s="238">
        <v>41000</v>
      </c>
      <c r="T487" s="339"/>
      <c r="U487" s="339"/>
      <c r="V487" s="339"/>
    </row>
    <row r="488" spans="1:23" x14ac:dyDescent="0.25">
      <c r="A488" s="172">
        <v>4</v>
      </c>
      <c r="B488" s="181" t="s">
        <v>3272</v>
      </c>
      <c r="C488" s="42">
        <v>10</v>
      </c>
      <c r="D488" s="31">
        <v>8</v>
      </c>
      <c r="E488" s="42"/>
      <c r="F488" s="42"/>
      <c r="G488" s="42"/>
      <c r="H488" s="42"/>
      <c r="I488" s="42"/>
      <c r="J488" s="716"/>
      <c r="K488" s="339"/>
      <c r="L488" s="339"/>
      <c r="M488" s="42"/>
      <c r="N488" s="42"/>
      <c r="O488" s="42"/>
      <c r="P488" s="717"/>
      <c r="Q488" s="42"/>
      <c r="R488" s="42"/>
      <c r="S488" s="778">
        <v>2000000</v>
      </c>
      <c r="T488" s="339"/>
      <c r="U488" s="339"/>
      <c r="V488" s="339"/>
    </row>
    <row r="489" spans="1:23" x14ac:dyDescent="0.25">
      <c r="A489" s="172">
        <v>5</v>
      </c>
      <c r="B489" s="31" t="s">
        <v>1378</v>
      </c>
      <c r="C489" s="42">
        <v>7</v>
      </c>
      <c r="D489" s="31">
        <v>7</v>
      </c>
      <c r="E489" s="42"/>
      <c r="F489" s="42"/>
      <c r="G489" s="42"/>
      <c r="H489" s="42"/>
      <c r="I489" s="42"/>
      <c r="J489" s="716"/>
      <c r="K489" s="339"/>
      <c r="L489" s="339"/>
      <c r="M489" s="42"/>
      <c r="N489" s="42"/>
      <c r="O489" s="42"/>
      <c r="P489" s="717"/>
      <c r="Q489" s="42"/>
      <c r="R489" s="42"/>
      <c r="S489" s="625">
        <v>1400000</v>
      </c>
      <c r="T489" s="339"/>
      <c r="U489" s="339"/>
      <c r="V489" s="339"/>
    </row>
    <row r="490" spans="1:23" x14ac:dyDescent="0.25">
      <c r="A490" s="172">
        <v>6</v>
      </c>
      <c r="B490" s="37" t="s">
        <v>1442</v>
      </c>
      <c r="C490" s="238">
        <v>5</v>
      </c>
      <c r="D490" s="238">
        <v>7</v>
      </c>
      <c r="E490" s="761"/>
      <c r="F490" s="31"/>
      <c r="G490" s="42"/>
      <c r="H490" s="42"/>
      <c r="I490" s="339"/>
      <c r="J490" s="716"/>
      <c r="K490" s="339"/>
      <c r="L490" s="339"/>
      <c r="M490" s="42"/>
      <c r="N490" s="339"/>
      <c r="O490" s="42"/>
      <c r="P490" s="717"/>
      <c r="Q490" s="42"/>
      <c r="R490" s="42"/>
      <c r="S490" s="238">
        <v>3990000</v>
      </c>
      <c r="T490" s="339"/>
      <c r="U490" s="339"/>
      <c r="V490" s="339"/>
    </row>
    <row r="491" spans="1:23" x14ac:dyDescent="0.25">
      <c r="A491" s="172">
        <v>7</v>
      </c>
      <c r="B491" s="36" t="s">
        <v>1388</v>
      </c>
      <c r="C491" s="42">
        <v>10</v>
      </c>
      <c r="D491" s="31">
        <v>7</v>
      </c>
      <c r="E491" s="42"/>
      <c r="F491" s="42"/>
      <c r="G491" s="42"/>
      <c r="H491" s="42"/>
      <c r="I491" s="42"/>
      <c r="J491" s="716"/>
      <c r="K491" s="339"/>
      <c r="L491" s="339"/>
      <c r="M491" s="42"/>
      <c r="N491" s="42"/>
      <c r="O491" s="42"/>
      <c r="P491" s="717"/>
      <c r="Q491" s="42"/>
      <c r="R491" s="42"/>
      <c r="S491" s="238">
        <v>1500000</v>
      </c>
      <c r="T491" s="339"/>
      <c r="U491" s="339"/>
      <c r="V491" s="339"/>
    </row>
    <row r="492" spans="1:23" x14ac:dyDescent="0.25">
      <c r="A492" s="172">
        <v>8</v>
      </c>
      <c r="B492" s="20" t="s">
        <v>1404</v>
      </c>
      <c r="C492" s="238">
        <v>5</v>
      </c>
      <c r="D492" s="238">
        <v>9</v>
      </c>
      <c r="E492" s="339"/>
      <c r="F492" s="31"/>
      <c r="G492" s="42"/>
      <c r="H492" s="42"/>
      <c r="I492" s="339"/>
      <c r="J492" s="716"/>
      <c r="K492" s="339"/>
      <c r="L492" s="339"/>
      <c r="M492" s="42"/>
      <c r="N492" s="339"/>
      <c r="O492" s="42"/>
      <c r="P492" s="717"/>
      <c r="Q492" s="42"/>
      <c r="R492" s="42"/>
      <c r="S492" s="238">
        <v>3000000</v>
      </c>
      <c r="T492" s="339"/>
      <c r="U492" s="339"/>
      <c r="V492" s="339"/>
    </row>
    <row r="493" spans="1:23" x14ac:dyDescent="0.25">
      <c r="A493" s="172">
        <v>9</v>
      </c>
      <c r="B493" s="179" t="s">
        <v>3273</v>
      </c>
      <c r="C493" s="619"/>
      <c r="D493" s="620"/>
      <c r="E493" s="620"/>
      <c r="F493" s="620"/>
      <c r="G493" s="620"/>
      <c r="H493" s="620"/>
      <c r="I493" s="339"/>
      <c r="J493" s="621"/>
      <c r="K493" s="339"/>
      <c r="L493" s="339"/>
      <c r="M493" s="238">
        <v>7</v>
      </c>
      <c r="N493" s="238">
        <v>7</v>
      </c>
      <c r="O493" s="620"/>
      <c r="P493" s="624"/>
      <c r="Q493" s="620"/>
      <c r="R493" s="339"/>
      <c r="S493" s="238">
        <v>8000000</v>
      </c>
      <c r="T493" s="339"/>
      <c r="U493" s="339"/>
      <c r="V493" s="339"/>
    </row>
    <row r="494" spans="1:23" x14ac:dyDescent="0.25">
      <c r="A494" s="172">
        <v>10</v>
      </c>
      <c r="B494" s="59" t="s">
        <v>2113</v>
      </c>
      <c r="C494" s="339"/>
      <c r="D494" s="339"/>
      <c r="E494" s="339"/>
      <c r="F494" s="339"/>
      <c r="G494" s="339"/>
      <c r="H494" s="339"/>
      <c r="I494" s="339"/>
      <c r="J494" s="634"/>
      <c r="K494" s="658"/>
      <c r="L494" s="658"/>
      <c r="M494" s="339"/>
      <c r="N494" s="339"/>
      <c r="O494" s="783">
        <v>5</v>
      </c>
      <c r="P494" s="784">
        <v>5</v>
      </c>
      <c r="Q494" s="339"/>
      <c r="R494" s="339"/>
      <c r="S494" s="785">
        <v>1875000</v>
      </c>
      <c r="T494" s="339"/>
      <c r="U494" s="339"/>
      <c r="V494" s="339"/>
    </row>
    <row r="495" spans="1:23" s="58" customFormat="1" x14ac:dyDescent="0.25">
      <c r="A495" s="18">
        <v>11</v>
      </c>
      <c r="B495" s="242" t="s">
        <v>2122</v>
      </c>
      <c r="C495" s="339"/>
      <c r="D495" s="339"/>
      <c r="E495" s="339"/>
      <c r="F495" s="339"/>
      <c r="G495" s="339"/>
      <c r="H495" s="339"/>
      <c r="I495" s="339"/>
      <c r="J495" s="634"/>
      <c r="K495" s="658"/>
      <c r="L495" s="658"/>
      <c r="M495" s="339"/>
      <c r="N495" s="339"/>
      <c r="O495" s="735">
        <v>18</v>
      </c>
      <c r="P495" s="735">
        <v>7</v>
      </c>
      <c r="R495" s="339"/>
      <c r="S495" s="625">
        <v>1750000</v>
      </c>
      <c r="T495" s="339"/>
      <c r="U495" s="339"/>
      <c r="V495" s="339"/>
    </row>
    <row r="496" spans="1:23" x14ac:dyDescent="0.25">
      <c r="A496" s="327">
        <v>64</v>
      </c>
      <c r="B496" s="449" t="s">
        <v>3092</v>
      </c>
      <c r="C496" s="781">
        <f>SUM(C497:C521)</f>
        <v>134</v>
      </c>
      <c r="D496" s="781">
        <f>SUM(D497:D521)</f>
        <v>131</v>
      </c>
      <c r="E496" s="781">
        <f>SUM(E497:E517)</f>
        <v>7</v>
      </c>
      <c r="F496" s="781">
        <f>SUM(F497:F517)</f>
        <v>8</v>
      </c>
      <c r="G496" s="781">
        <f>SUM(G497:G521)</f>
        <v>28</v>
      </c>
      <c r="H496" s="781">
        <f>SUM(H497:H521)</f>
        <v>23</v>
      </c>
      <c r="I496" s="781">
        <f>SUM(I497:I517)</f>
        <v>19</v>
      </c>
      <c r="J496" s="786">
        <f>SUM(J497:J517)</f>
        <v>15</v>
      </c>
      <c r="K496" s="781">
        <f>SUM(K497:K517)</f>
        <v>13</v>
      </c>
      <c r="L496" s="781">
        <f>SUM(L497:L517)</f>
        <v>7</v>
      </c>
      <c r="M496" s="781">
        <f>SUM(M497:M519)</f>
        <v>15</v>
      </c>
      <c r="N496" s="781">
        <f>SUM(N497:N519)</f>
        <v>13</v>
      </c>
      <c r="O496" s="781">
        <f>SUM(O497:O518)</f>
        <v>148</v>
      </c>
      <c r="P496" s="781">
        <f>SUM(P497:P518)</f>
        <v>61</v>
      </c>
      <c r="Q496" s="781">
        <f>C496+E496+G496+K496+M496+I496+O496</f>
        <v>364</v>
      </c>
      <c r="R496" s="781">
        <f>D496+F496+H496+L496+N496+J496+P496</f>
        <v>258</v>
      </c>
      <c r="S496" s="781">
        <f>SUM(S497:S521)</f>
        <v>71813550</v>
      </c>
      <c r="T496" s="772">
        <f>S496+12600000</f>
        <v>84413550</v>
      </c>
      <c r="U496" s="772">
        <f>Q496</f>
        <v>364</v>
      </c>
      <c r="V496" s="772">
        <f>R496+38</f>
        <v>296</v>
      </c>
      <c r="W496" s="787"/>
    </row>
    <row r="497" spans="1:22" x14ac:dyDescent="0.25">
      <c r="A497" s="172">
        <v>1</v>
      </c>
      <c r="B497" s="538" t="s">
        <v>1347</v>
      </c>
      <c r="C497" s="42">
        <v>7</v>
      </c>
      <c r="D497" s="42">
        <v>7</v>
      </c>
      <c r="E497" s="42"/>
      <c r="F497" s="42"/>
      <c r="G497" s="42"/>
      <c r="H497" s="42"/>
      <c r="I497" s="42"/>
      <c r="J497" s="716"/>
      <c r="K497" s="339"/>
      <c r="L497" s="339"/>
      <c r="M497" s="42"/>
      <c r="N497" s="42"/>
      <c r="O497" s="42"/>
      <c r="P497" s="717"/>
      <c r="Q497" s="42"/>
      <c r="R497" s="42"/>
      <c r="S497" s="238">
        <v>7000000</v>
      </c>
      <c r="T497" s="339"/>
      <c r="U497" s="339"/>
      <c r="V497" s="339"/>
    </row>
    <row r="498" spans="1:22" x14ac:dyDescent="0.25">
      <c r="A498" s="172">
        <v>2</v>
      </c>
      <c r="B498" s="36" t="s">
        <v>1392</v>
      </c>
      <c r="C498" s="238">
        <v>7</v>
      </c>
      <c r="D498" s="238">
        <v>10</v>
      </c>
      <c r="E498" s="42"/>
      <c r="F498" s="31"/>
      <c r="G498" s="42"/>
      <c r="H498" s="42"/>
      <c r="I498" s="339"/>
      <c r="J498" s="716"/>
      <c r="K498" s="339"/>
      <c r="L498" s="339"/>
      <c r="M498" s="42"/>
      <c r="N498" s="339"/>
      <c r="O498" s="42"/>
      <c r="P498" s="717"/>
      <c r="Q498" s="42"/>
      <c r="R498" s="42"/>
      <c r="S498" s="238">
        <v>1000000</v>
      </c>
      <c r="T498" s="339"/>
      <c r="U498" s="339"/>
      <c r="V498" s="339"/>
    </row>
    <row r="499" spans="1:22" x14ac:dyDescent="0.25">
      <c r="A499" s="172">
        <v>3</v>
      </c>
      <c r="B499" s="179" t="s">
        <v>2017</v>
      </c>
      <c r="C499" s="619"/>
      <c r="D499" s="620"/>
      <c r="E499" s="620"/>
      <c r="F499" s="620"/>
      <c r="G499" s="620"/>
      <c r="H499" s="620"/>
      <c r="I499" s="339"/>
      <c r="J499" s="621"/>
      <c r="K499" s="339"/>
      <c r="L499" s="339"/>
      <c r="M499" s="238">
        <v>6</v>
      </c>
      <c r="N499" s="238">
        <v>6</v>
      </c>
      <c r="O499" s="620"/>
      <c r="P499" s="624"/>
      <c r="Q499" s="620"/>
      <c r="R499" s="339"/>
      <c r="S499" s="238">
        <v>1500000</v>
      </c>
      <c r="T499" s="339"/>
      <c r="U499" s="339"/>
      <c r="V499" s="339"/>
    </row>
    <row r="500" spans="1:22" x14ac:dyDescent="0.25">
      <c r="A500" s="172">
        <v>4</v>
      </c>
      <c r="B500" s="29" t="s">
        <v>761</v>
      </c>
      <c r="C500" s="339"/>
      <c r="D500" s="339"/>
      <c r="E500" s="623"/>
      <c r="F500" s="620"/>
      <c r="G500" s="620"/>
      <c r="H500" s="620"/>
      <c r="I500" s="620"/>
      <c r="J500" s="621"/>
      <c r="K500" s="622">
        <v>13</v>
      </c>
      <c r="L500" s="623">
        <v>7</v>
      </c>
      <c r="M500" s="339"/>
      <c r="N500" s="339"/>
      <c r="O500" s="620"/>
      <c r="P500" s="624"/>
      <c r="Q500" s="620"/>
      <c r="R500" s="620"/>
      <c r="S500" s="625">
        <v>1000000</v>
      </c>
      <c r="T500" s="339"/>
      <c r="U500" s="339"/>
      <c r="V500" s="339"/>
    </row>
    <row r="501" spans="1:22" x14ac:dyDescent="0.25">
      <c r="A501" s="172">
        <v>5</v>
      </c>
      <c r="B501" s="29" t="s">
        <v>1255</v>
      </c>
      <c r="C501" s="622">
        <v>8</v>
      </c>
      <c r="D501" s="623">
        <v>19</v>
      </c>
      <c r="E501" s="623"/>
      <c r="F501" s="620"/>
      <c r="G501" s="620"/>
      <c r="H501" s="620"/>
      <c r="I501" s="620"/>
      <c r="J501" s="621"/>
      <c r="K501" s="339"/>
      <c r="L501" s="339"/>
      <c r="M501" s="620"/>
      <c r="N501" s="620"/>
      <c r="O501" s="620"/>
      <c r="P501" s="624"/>
      <c r="Q501" s="620"/>
      <c r="R501" s="620"/>
      <c r="S501" s="625">
        <v>12777137</v>
      </c>
      <c r="T501" s="339"/>
      <c r="U501" s="339"/>
      <c r="V501" s="339"/>
    </row>
    <row r="502" spans="1:22" x14ac:dyDescent="0.25">
      <c r="A502" s="172">
        <v>6</v>
      </c>
      <c r="B502" s="26" t="s">
        <v>3094</v>
      </c>
      <c r="C502" s="238">
        <v>30</v>
      </c>
      <c r="D502" s="238">
        <v>41</v>
      </c>
      <c r="E502" s="339"/>
      <c r="F502" s="620"/>
      <c r="G502" s="620"/>
      <c r="H502" s="620"/>
      <c r="I502" s="620"/>
      <c r="J502" s="621"/>
      <c r="K502" s="339"/>
      <c r="L502" s="339"/>
      <c r="M502" s="620"/>
      <c r="N502" s="620"/>
      <c r="O502" s="620"/>
      <c r="P502" s="624"/>
      <c r="Q502" s="620"/>
      <c r="R502" s="620"/>
      <c r="S502" s="238">
        <v>500000</v>
      </c>
      <c r="T502" s="339"/>
      <c r="U502" s="339"/>
      <c r="V502" s="339"/>
    </row>
    <row r="503" spans="1:22" x14ac:dyDescent="0.25">
      <c r="A503" s="172">
        <v>7</v>
      </c>
      <c r="B503" s="26" t="s">
        <v>3096</v>
      </c>
      <c r="C503" s="238">
        <v>22</v>
      </c>
      <c r="D503" s="238">
        <v>11</v>
      </c>
      <c r="E503" s="629"/>
      <c r="F503" s="620"/>
      <c r="G503" s="620"/>
      <c r="H503" s="620"/>
      <c r="I503" s="620"/>
      <c r="J503" s="621"/>
      <c r="K503" s="339"/>
      <c r="L503" s="339"/>
      <c r="M503" s="620"/>
      <c r="N503" s="620"/>
      <c r="O503" s="620"/>
      <c r="P503" s="624"/>
      <c r="Q503" s="620"/>
      <c r="R503" s="620"/>
      <c r="S503" s="238">
        <v>500000</v>
      </c>
      <c r="T503" s="339"/>
      <c r="U503" s="339"/>
      <c r="V503" s="339"/>
    </row>
    <row r="504" spans="1:22" x14ac:dyDescent="0.25">
      <c r="A504" s="172">
        <v>8</v>
      </c>
      <c r="B504" s="26" t="s">
        <v>1269</v>
      </c>
      <c r="C504" s="238">
        <v>5</v>
      </c>
      <c r="D504" s="238">
        <v>8</v>
      </c>
      <c r="E504" s="629"/>
      <c r="F504" s="620"/>
      <c r="G504" s="620"/>
      <c r="H504" s="620"/>
      <c r="I504" s="620"/>
      <c r="J504" s="621"/>
      <c r="K504" s="339"/>
      <c r="L504" s="339"/>
      <c r="M504" s="620"/>
      <c r="N504" s="620"/>
      <c r="O504" s="620"/>
      <c r="P504" s="624"/>
      <c r="Q504" s="620"/>
      <c r="R504" s="620"/>
      <c r="S504" s="238">
        <v>500000</v>
      </c>
      <c r="T504" s="339"/>
      <c r="U504" s="339"/>
      <c r="V504" s="339"/>
    </row>
    <row r="505" spans="1:22" x14ac:dyDescent="0.25">
      <c r="A505" s="172">
        <v>9</v>
      </c>
      <c r="B505" s="26" t="s">
        <v>3274</v>
      </c>
      <c r="C505" s="704"/>
      <c r="D505" s="339"/>
      <c r="E505" s="238">
        <v>7</v>
      </c>
      <c r="F505" s="238">
        <v>8</v>
      </c>
      <c r="G505" s="620"/>
      <c r="H505" s="620"/>
      <c r="I505" s="620"/>
      <c r="J505" s="621"/>
      <c r="K505" s="339"/>
      <c r="L505" s="339"/>
      <c r="M505" s="620"/>
      <c r="N505" s="620"/>
      <c r="O505" s="620"/>
      <c r="P505" s="624"/>
      <c r="Q505" s="620"/>
      <c r="R505" s="620"/>
      <c r="S505" s="238">
        <v>200000</v>
      </c>
      <c r="T505" s="339"/>
      <c r="U505" s="339"/>
      <c r="V505" s="339"/>
    </row>
    <row r="506" spans="1:22" x14ac:dyDescent="0.25">
      <c r="A506" s="172">
        <v>10</v>
      </c>
      <c r="B506" s="42" t="s">
        <v>1274</v>
      </c>
      <c r="C506" s="238">
        <v>15</v>
      </c>
      <c r="D506" s="238">
        <v>7</v>
      </c>
      <c r="E506" s="339"/>
      <c r="F506" s="620"/>
      <c r="G506" s="620"/>
      <c r="H506" s="620"/>
      <c r="I506" s="620"/>
      <c r="J506" s="621"/>
      <c r="K506" s="339"/>
      <c r="L506" s="339"/>
      <c r="M506" s="620"/>
      <c r="N506" s="620"/>
      <c r="O506" s="620"/>
      <c r="P506" s="624"/>
      <c r="Q506" s="620"/>
      <c r="R506" s="620"/>
      <c r="S506" s="238">
        <v>350000</v>
      </c>
      <c r="T506" s="339"/>
      <c r="U506" s="339"/>
      <c r="V506" s="339"/>
    </row>
    <row r="507" spans="1:22" x14ac:dyDescent="0.25">
      <c r="A507" s="172">
        <v>11</v>
      </c>
      <c r="B507" s="36" t="s">
        <v>1279</v>
      </c>
      <c r="C507" s="238">
        <v>8</v>
      </c>
      <c r="D507" s="238">
        <v>8</v>
      </c>
      <c r="E507" s="339"/>
      <c r="F507" s="620"/>
      <c r="G507" s="620"/>
      <c r="H507" s="620"/>
      <c r="I507" s="620"/>
      <c r="J507" s="621"/>
      <c r="K507" s="339"/>
      <c r="L507" s="339"/>
      <c r="M507" s="620"/>
      <c r="N507" s="620"/>
      <c r="O507" s="620"/>
      <c r="P507" s="624"/>
      <c r="Q507" s="620"/>
      <c r="R507" s="620"/>
      <c r="S507" s="238">
        <v>1800000</v>
      </c>
      <c r="T507" s="339"/>
      <c r="U507" s="339"/>
      <c r="V507" s="339"/>
    </row>
    <row r="508" spans="1:22" ht="31.5" x14ac:dyDescent="0.25">
      <c r="A508" s="172">
        <v>12</v>
      </c>
      <c r="B508" s="36" t="s">
        <v>1283</v>
      </c>
      <c r="C508" s="622">
        <v>20</v>
      </c>
      <c r="D508" s="42">
        <v>8</v>
      </c>
      <c r="E508" s="620"/>
      <c r="F508" s="42"/>
      <c r="G508" s="620"/>
      <c r="H508" s="42"/>
      <c r="I508" s="339"/>
      <c r="J508" s="634"/>
      <c r="K508" s="339"/>
      <c r="L508" s="339"/>
      <c r="M508" s="620"/>
      <c r="N508" s="620"/>
      <c r="O508" s="620"/>
      <c r="P508" s="624"/>
      <c r="Q508" s="620"/>
      <c r="R508" s="620"/>
      <c r="S508" s="625">
        <v>1130000</v>
      </c>
      <c r="T508" s="339"/>
      <c r="U508" s="339"/>
      <c r="V508" s="339"/>
    </row>
    <row r="509" spans="1:22" x14ac:dyDescent="0.25">
      <c r="A509" s="172">
        <v>13</v>
      </c>
      <c r="B509" s="20" t="s">
        <v>1288</v>
      </c>
      <c r="C509" s="238">
        <v>7</v>
      </c>
      <c r="D509" s="238">
        <v>7</v>
      </c>
      <c r="E509" s="339"/>
      <c r="F509" s="42"/>
      <c r="G509" s="620"/>
      <c r="H509" s="42"/>
      <c r="I509" s="339"/>
      <c r="J509" s="634"/>
      <c r="K509" s="339"/>
      <c r="L509" s="339"/>
      <c r="M509" s="620"/>
      <c r="N509" s="620"/>
      <c r="O509" s="620"/>
      <c r="P509" s="624"/>
      <c r="Q509" s="620"/>
      <c r="R509" s="620"/>
      <c r="S509" s="238">
        <v>200000</v>
      </c>
      <c r="T509" s="339"/>
      <c r="U509" s="339"/>
      <c r="V509" s="339"/>
    </row>
    <row r="510" spans="1:22" x14ac:dyDescent="0.25">
      <c r="A510" s="172">
        <v>14</v>
      </c>
      <c r="B510" s="29" t="s">
        <v>3275</v>
      </c>
      <c r="C510" s="619"/>
      <c r="D510" s="620"/>
      <c r="E510" s="620"/>
      <c r="F510" s="620"/>
      <c r="G510" s="620">
        <v>7</v>
      </c>
      <c r="H510" s="620">
        <v>7</v>
      </c>
      <c r="I510" s="622"/>
      <c r="J510" s="621"/>
      <c r="K510" s="339"/>
      <c r="L510" s="339"/>
      <c r="M510" s="620"/>
      <c r="N510" s="620"/>
      <c r="O510" s="620"/>
      <c r="P510" s="624"/>
      <c r="Q510" s="620"/>
      <c r="R510" s="620"/>
      <c r="S510" s="625">
        <v>500000</v>
      </c>
      <c r="T510" s="339"/>
      <c r="U510" s="339"/>
      <c r="V510" s="339"/>
    </row>
    <row r="511" spans="1:22" x14ac:dyDescent="0.25">
      <c r="A511" s="144">
        <v>15</v>
      </c>
      <c r="B511" s="36" t="s">
        <v>3113</v>
      </c>
      <c r="C511" s="619"/>
      <c r="D511" s="620"/>
      <c r="E511" s="620"/>
      <c r="F511" s="620"/>
      <c r="G511" s="622">
        <v>15</v>
      </c>
      <c r="H511" s="623">
        <v>10</v>
      </c>
      <c r="I511" s="620"/>
      <c r="J511" s="621"/>
      <c r="K511" s="339"/>
      <c r="L511" s="339"/>
      <c r="M511" s="623"/>
      <c r="N511" s="620"/>
      <c r="O511" s="620"/>
      <c r="P511" s="624"/>
      <c r="Q511" s="620"/>
      <c r="R511" s="620"/>
      <c r="S511" s="625">
        <v>2000000</v>
      </c>
      <c r="T511" s="339"/>
      <c r="U511" s="339"/>
      <c r="V511" s="339"/>
    </row>
    <row r="512" spans="1:22" x14ac:dyDescent="0.25">
      <c r="A512" s="144">
        <v>16</v>
      </c>
      <c r="B512" s="29" t="s">
        <v>3276</v>
      </c>
      <c r="C512" s="619"/>
      <c r="D512" s="620"/>
      <c r="E512" s="620"/>
      <c r="F512" s="620"/>
      <c r="G512" s="620"/>
      <c r="H512" s="620"/>
      <c r="I512" s="620"/>
      <c r="J512" s="621"/>
      <c r="K512" s="339"/>
      <c r="L512" s="339"/>
      <c r="M512" s="620"/>
      <c r="N512" s="620"/>
      <c r="O512" s="622">
        <v>46</v>
      </c>
      <c r="P512" s="779">
        <v>12</v>
      </c>
      <c r="Q512" s="623"/>
      <c r="R512" s="620"/>
      <c r="S512" s="625">
        <v>10000000</v>
      </c>
      <c r="T512" s="339"/>
      <c r="U512" s="339"/>
      <c r="V512" s="339"/>
    </row>
    <row r="513" spans="1:22" x14ac:dyDescent="0.25">
      <c r="A513" s="144">
        <v>17</v>
      </c>
      <c r="B513" s="29" t="s">
        <v>2081</v>
      </c>
      <c r="C513" s="619"/>
      <c r="D513" s="620"/>
      <c r="E513" s="620"/>
      <c r="F513" s="620"/>
      <c r="G513" s="620"/>
      <c r="H513" s="620"/>
      <c r="I513" s="620"/>
      <c r="J513" s="621"/>
      <c r="K513" s="339"/>
      <c r="L513" s="339"/>
      <c r="M513" s="620"/>
      <c r="N513" s="620"/>
      <c r="O513" s="622">
        <v>45</v>
      </c>
      <c r="P513" s="779">
        <v>28</v>
      </c>
      <c r="Q513" s="623"/>
      <c r="R513" s="620"/>
      <c r="S513" s="625">
        <v>17318413</v>
      </c>
      <c r="T513" s="339"/>
      <c r="U513" s="339"/>
      <c r="V513" s="339"/>
    </row>
    <row r="514" spans="1:22" x14ac:dyDescent="0.25">
      <c r="A514" s="144">
        <v>18</v>
      </c>
      <c r="B514" s="29" t="s">
        <v>2084</v>
      </c>
      <c r="C514" s="619"/>
      <c r="D514" s="620"/>
      <c r="E514" s="620"/>
      <c r="F514" s="620"/>
      <c r="G514" s="620"/>
      <c r="H514" s="620"/>
      <c r="I514" s="620"/>
      <c r="J514" s="621"/>
      <c r="K514" s="339"/>
      <c r="L514" s="339"/>
      <c r="M514" s="620"/>
      <c r="N514" s="620"/>
      <c r="O514" s="622">
        <v>12</v>
      </c>
      <c r="P514" s="779">
        <v>7</v>
      </c>
      <c r="Q514" s="623"/>
      <c r="R514" s="620"/>
      <c r="S514" s="625">
        <v>200000</v>
      </c>
      <c r="T514" s="339"/>
      <c r="U514" s="339"/>
      <c r="V514" s="339"/>
    </row>
    <row r="515" spans="1:22" x14ac:dyDescent="0.25">
      <c r="A515" s="144">
        <v>19</v>
      </c>
      <c r="B515" s="42" t="s">
        <v>2088</v>
      </c>
      <c r="C515" s="619"/>
      <c r="D515" s="620"/>
      <c r="E515" s="620"/>
      <c r="F515" s="620"/>
      <c r="G515" s="620"/>
      <c r="H515" s="620"/>
      <c r="I515" s="620"/>
      <c r="J515" s="621"/>
      <c r="K515" s="339"/>
      <c r="L515" s="339"/>
      <c r="M515" s="620"/>
      <c r="N515" s="620"/>
      <c r="O515" s="622">
        <v>15</v>
      </c>
      <c r="P515" s="779">
        <v>7</v>
      </c>
      <c r="Q515" s="623"/>
      <c r="R515" s="620"/>
      <c r="S515" s="625">
        <v>200000</v>
      </c>
      <c r="T515" s="339"/>
      <c r="U515" s="339"/>
      <c r="V515" s="339"/>
    </row>
    <row r="516" spans="1:22" x14ac:dyDescent="0.25">
      <c r="A516" s="144">
        <v>20</v>
      </c>
      <c r="B516" s="274" t="s">
        <v>1910</v>
      </c>
      <c r="C516" s="619"/>
      <c r="D516" s="620"/>
      <c r="E516" s="620"/>
      <c r="F516" s="620"/>
      <c r="G516" s="620"/>
      <c r="H516" s="620"/>
      <c r="I516" s="620">
        <v>7</v>
      </c>
      <c r="J516" s="621">
        <v>7</v>
      </c>
      <c r="K516" s="339"/>
      <c r="L516" s="339"/>
      <c r="M516" s="620"/>
      <c r="N516" s="620"/>
      <c r="O516" s="622"/>
      <c r="P516" s="779"/>
      <c r="Q516" s="623"/>
      <c r="R516" s="620"/>
      <c r="S516" s="625">
        <v>888000</v>
      </c>
      <c r="T516" s="339"/>
      <c r="U516" s="339"/>
      <c r="V516" s="339"/>
    </row>
    <row r="517" spans="1:22" x14ac:dyDescent="0.25">
      <c r="A517" s="144">
        <v>21</v>
      </c>
      <c r="B517" s="274" t="s">
        <v>2210</v>
      </c>
      <c r="C517" s="619"/>
      <c r="D517" s="620"/>
      <c r="E517" s="620"/>
      <c r="F517" s="620"/>
      <c r="G517" s="620"/>
      <c r="H517" s="620"/>
      <c r="I517" s="620">
        <v>12</v>
      </c>
      <c r="J517" s="621">
        <v>8</v>
      </c>
      <c r="K517" s="339"/>
      <c r="L517" s="339"/>
      <c r="M517" s="620"/>
      <c r="N517" s="620"/>
      <c r="O517" s="622"/>
      <c r="P517" s="779"/>
      <c r="Q517" s="623"/>
      <c r="R517" s="620"/>
      <c r="S517" s="625">
        <v>3000000</v>
      </c>
      <c r="T517" s="339"/>
      <c r="U517" s="339"/>
      <c r="V517" s="339"/>
    </row>
    <row r="518" spans="1:22" x14ac:dyDescent="0.25">
      <c r="A518" s="144">
        <v>22</v>
      </c>
      <c r="B518" s="788" t="s">
        <v>2109</v>
      </c>
      <c r="C518" s="656"/>
      <c r="D518" s="657"/>
      <c r="E518" s="657"/>
      <c r="F518" s="657"/>
      <c r="G518" s="657"/>
      <c r="H518" s="657"/>
      <c r="I518" s="657"/>
      <c r="J518" s="693"/>
      <c r="K518" s="789"/>
      <c r="L518" s="789"/>
      <c r="M518" s="657"/>
      <c r="N518" s="657"/>
      <c r="O518" s="790">
        <v>30</v>
      </c>
      <c r="P518" s="790">
        <v>7</v>
      </c>
      <c r="Q518" s="32"/>
      <c r="R518" s="657"/>
      <c r="S518" s="791">
        <v>250000</v>
      </c>
      <c r="T518" s="339"/>
      <c r="U518" s="339"/>
      <c r="V518" s="339"/>
    </row>
    <row r="519" spans="1:22" x14ac:dyDescent="0.25">
      <c r="A519" s="144">
        <v>23</v>
      </c>
      <c r="B519" s="45" t="s">
        <v>2027</v>
      </c>
      <c r="C519" s="619"/>
      <c r="D519" s="620"/>
      <c r="E519" s="620"/>
      <c r="F519" s="620"/>
      <c r="G519" s="620"/>
      <c r="H519" s="620"/>
      <c r="I519" s="620"/>
      <c r="J519" s="620"/>
      <c r="K519" s="658"/>
      <c r="L519" s="658"/>
      <c r="M519" s="635">
        <v>9</v>
      </c>
      <c r="N519" s="635">
        <v>7</v>
      </c>
      <c r="O519" s="635"/>
      <c r="P519" s="635"/>
      <c r="Q519" s="658"/>
      <c r="R519" s="620"/>
      <c r="S519" s="625">
        <v>5000000</v>
      </c>
      <c r="T519" s="339"/>
      <c r="U519" s="339"/>
      <c r="V519" s="339"/>
    </row>
    <row r="520" spans="1:22" x14ac:dyDescent="0.25">
      <c r="A520" s="144">
        <v>24</v>
      </c>
      <c r="B520" s="134" t="s">
        <v>1447</v>
      </c>
      <c r="C520" s="708">
        <v>5</v>
      </c>
      <c r="D520" s="708">
        <v>5</v>
      </c>
      <c r="E520" s="139"/>
      <c r="F520" s="677"/>
      <c r="G520" s="677"/>
      <c r="H520" s="677"/>
      <c r="I520" s="677"/>
      <c r="J520" s="679"/>
      <c r="K520" s="680"/>
      <c r="L520" s="680"/>
      <c r="M520" s="708"/>
      <c r="N520" s="708"/>
      <c r="O520" s="708"/>
      <c r="P520" s="708"/>
      <c r="Q520" s="680"/>
      <c r="R520" s="677"/>
      <c r="S520" s="731">
        <v>3000000</v>
      </c>
      <c r="T520" s="339"/>
      <c r="U520" s="339"/>
      <c r="V520" s="339"/>
    </row>
    <row r="521" spans="1:22" ht="31.5" x14ac:dyDescent="0.25">
      <c r="A521" s="144">
        <v>25</v>
      </c>
      <c r="B521" s="134" t="s">
        <v>3138</v>
      </c>
      <c r="C521" s="755"/>
      <c r="D521" s="677"/>
      <c r="E521" s="677"/>
      <c r="F521" s="677"/>
      <c r="G521" s="708">
        <v>6</v>
      </c>
      <c r="H521" s="708">
        <v>6</v>
      </c>
      <c r="I521" s="139"/>
      <c r="J521" s="679"/>
      <c r="K521" s="680"/>
      <c r="L521" s="680"/>
      <c r="M521" s="708"/>
      <c r="N521" s="708"/>
      <c r="O521" s="708"/>
      <c r="P521" s="708"/>
      <c r="Q521" s="680"/>
      <c r="R521" s="677"/>
      <c r="S521" s="731">
        <v>1000000</v>
      </c>
      <c r="T521" s="339"/>
      <c r="U521" s="339"/>
      <c r="V521" s="339"/>
    </row>
    <row r="522" spans="1:22" x14ac:dyDescent="0.25">
      <c r="A522" s="327">
        <v>65</v>
      </c>
      <c r="B522" s="449" t="s">
        <v>3141</v>
      </c>
      <c r="C522" s="781">
        <f>SUM(C523:C533)</f>
        <v>273</v>
      </c>
      <c r="D522" s="781">
        <f>SUM(D523:D533)</f>
        <v>72</v>
      </c>
      <c r="E522" s="792"/>
      <c r="F522" s="792"/>
      <c r="G522" s="781">
        <f>SUM(G523:G533)</f>
        <v>15</v>
      </c>
      <c r="H522" s="781">
        <f>SUM(H523:H533)</f>
        <v>7</v>
      </c>
      <c r="I522" s="792"/>
      <c r="J522" s="793"/>
      <c r="K522" s="339"/>
      <c r="L522" s="339"/>
      <c r="M522" s="792">
        <f>M534</f>
        <v>5</v>
      </c>
      <c r="N522" s="792">
        <f>N534</f>
        <v>5</v>
      </c>
      <c r="O522" s="781">
        <f>SUM(O523:O533)</f>
        <v>37</v>
      </c>
      <c r="P522" s="794">
        <f>SUM(P523:P533)</f>
        <v>20</v>
      </c>
      <c r="Q522" s="781">
        <f>C522+E522+G522+M522+I522+O522</f>
        <v>330</v>
      </c>
      <c r="R522" s="781">
        <f>D522+F522+H522+N522+J522+P522</f>
        <v>104</v>
      </c>
      <c r="S522" s="781">
        <f>SUM(S523:S534)</f>
        <v>24971000</v>
      </c>
      <c r="T522" s="772">
        <f>S522+3937000</f>
        <v>28908000</v>
      </c>
      <c r="U522" s="772">
        <f>Q522</f>
        <v>330</v>
      </c>
      <c r="V522" s="772">
        <f>R522+30</f>
        <v>134</v>
      </c>
    </row>
    <row r="523" spans="1:22" x14ac:dyDescent="0.25">
      <c r="A523" s="172">
        <v>1</v>
      </c>
      <c r="B523" s="29" t="s">
        <v>3277</v>
      </c>
      <c r="C523" s="620">
        <v>10</v>
      </c>
      <c r="D523" s="620">
        <v>14</v>
      </c>
      <c r="E523" s="620"/>
      <c r="F523" s="620"/>
      <c r="G523" s="620"/>
      <c r="H523" s="620"/>
      <c r="I523" s="620"/>
      <c r="J523" s="621"/>
      <c r="K523" s="339"/>
      <c r="L523" s="339"/>
      <c r="M523" s="620"/>
      <c r="N523" s="620"/>
      <c r="O523" s="620"/>
      <c r="P523" s="624"/>
      <c r="Q523" s="620"/>
      <c r="R523" s="620"/>
      <c r="S523" s="238">
        <v>560000</v>
      </c>
      <c r="T523" s="699"/>
      <c r="U523" s="339"/>
      <c r="V523" s="339"/>
    </row>
    <row r="524" spans="1:22" x14ac:dyDescent="0.25">
      <c r="A524" s="172">
        <v>2</v>
      </c>
      <c r="B524" s="26" t="s">
        <v>3278</v>
      </c>
      <c r="C524" s="42">
        <v>10</v>
      </c>
      <c r="D524" s="42">
        <v>8</v>
      </c>
      <c r="E524" s="42"/>
      <c r="F524" s="42"/>
      <c r="G524" s="42"/>
      <c r="H524" s="42"/>
      <c r="I524" s="42"/>
      <c r="J524" s="716"/>
      <c r="K524" s="339"/>
      <c r="L524" s="339"/>
      <c r="M524" s="42"/>
      <c r="N524" s="42"/>
      <c r="O524" s="42"/>
      <c r="P524" s="717"/>
      <c r="Q524" s="42"/>
      <c r="R524" s="42"/>
      <c r="S524" s="238">
        <v>8000</v>
      </c>
      <c r="T524" s="339"/>
      <c r="U524" s="339"/>
      <c r="V524" s="339"/>
    </row>
    <row r="525" spans="1:22" x14ac:dyDescent="0.25">
      <c r="A525" s="172">
        <v>3</v>
      </c>
      <c r="B525" s="538" t="s">
        <v>1352</v>
      </c>
      <c r="C525" s="42">
        <v>70</v>
      </c>
      <c r="D525" s="42">
        <v>7</v>
      </c>
      <c r="E525" s="42"/>
      <c r="F525" s="42"/>
      <c r="G525" s="42"/>
      <c r="H525" s="42"/>
      <c r="I525" s="42"/>
      <c r="J525" s="716"/>
      <c r="K525" s="339"/>
      <c r="L525" s="339"/>
      <c r="M525" s="42"/>
      <c r="N525" s="42"/>
      <c r="O525" s="42"/>
      <c r="P525" s="717"/>
      <c r="Q525" s="42"/>
      <c r="R525" s="42"/>
      <c r="S525" s="238">
        <v>500000</v>
      </c>
      <c r="T525" s="339"/>
      <c r="U525" s="339"/>
      <c r="V525" s="339"/>
    </row>
    <row r="526" spans="1:22" x14ac:dyDescent="0.25">
      <c r="A526" s="172">
        <v>4</v>
      </c>
      <c r="B526" s="538" t="s">
        <v>1362</v>
      </c>
      <c r="C526" s="42">
        <v>36</v>
      </c>
      <c r="D526" s="42">
        <v>15</v>
      </c>
      <c r="E526" s="42"/>
      <c r="F526" s="42"/>
      <c r="G526" s="42"/>
      <c r="H526" s="42"/>
      <c r="I526" s="42"/>
      <c r="J526" s="716"/>
      <c r="K526" s="339"/>
      <c r="L526" s="339"/>
      <c r="M526" s="42"/>
      <c r="N526" s="42"/>
      <c r="O526" s="42"/>
      <c r="P526" s="717"/>
      <c r="Q526" s="42"/>
      <c r="R526" s="42"/>
      <c r="S526" s="238">
        <v>15000</v>
      </c>
      <c r="T526" s="339"/>
      <c r="U526" s="339"/>
      <c r="V526" s="339"/>
    </row>
    <row r="527" spans="1:22" x14ac:dyDescent="0.25">
      <c r="A527" s="172">
        <v>5</v>
      </c>
      <c r="B527" s="538" t="s">
        <v>1366</v>
      </c>
      <c r="C527" s="42">
        <v>10</v>
      </c>
      <c r="D527" s="31">
        <v>7</v>
      </c>
      <c r="E527" s="42"/>
      <c r="F527" s="42"/>
      <c r="G527" s="42"/>
      <c r="H527" s="42"/>
      <c r="I527" s="42"/>
      <c r="J527" s="716"/>
      <c r="K527" s="339"/>
      <c r="L527" s="339"/>
      <c r="M527" s="42"/>
      <c r="N527" s="42"/>
      <c r="O527" s="42"/>
      <c r="P527" s="717"/>
      <c r="Q527" s="42"/>
      <c r="R527" s="42"/>
      <c r="S527" s="778">
        <v>1500000</v>
      </c>
      <c r="T527" s="339"/>
      <c r="U527" s="339"/>
      <c r="V527" s="339"/>
    </row>
    <row r="528" spans="1:22" x14ac:dyDescent="0.25">
      <c r="A528" s="172">
        <v>6</v>
      </c>
      <c r="B528" s="538" t="s">
        <v>3279</v>
      </c>
      <c r="C528" s="42">
        <v>10</v>
      </c>
      <c r="D528" s="31">
        <v>7</v>
      </c>
      <c r="E528" s="42"/>
      <c r="F528" s="42"/>
      <c r="G528" s="42"/>
      <c r="H528" s="42"/>
      <c r="I528" s="42"/>
      <c r="J528" s="716"/>
      <c r="K528" s="339"/>
      <c r="L528" s="339"/>
      <c r="M528" s="42"/>
      <c r="N528" s="42"/>
      <c r="O528" s="42"/>
      <c r="P528" s="717"/>
      <c r="Q528" s="42"/>
      <c r="R528" s="42"/>
      <c r="S528" s="778">
        <v>10000000</v>
      </c>
      <c r="T528" s="339"/>
      <c r="U528" s="339"/>
      <c r="V528" s="339"/>
    </row>
    <row r="529" spans="1:22" x14ac:dyDescent="0.25">
      <c r="A529" s="172">
        <v>7</v>
      </c>
      <c r="B529" s="181" t="s">
        <v>1746</v>
      </c>
      <c r="C529" s="339"/>
      <c r="D529" s="339"/>
      <c r="E529" s="42"/>
      <c r="F529" s="42"/>
      <c r="G529" s="42">
        <v>15</v>
      </c>
      <c r="H529" s="31">
        <v>7</v>
      </c>
      <c r="I529" s="42"/>
      <c r="J529" s="716"/>
      <c r="K529" s="339"/>
      <c r="L529" s="339"/>
      <c r="M529" s="42"/>
      <c r="N529" s="42"/>
      <c r="O529" s="42"/>
      <c r="P529" s="717"/>
      <c r="Q529" s="42"/>
      <c r="R529" s="42"/>
      <c r="S529" s="778">
        <v>1400000</v>
      </c>
      <c r="T529" s="339"/>
      <c r="U529" s="339"/>
      <c r="V529" s="339"/>
    </row>
    <row r="530" spans="1:22" ht="31.5" x14ac:dyDescent="0.25">
      <c r="A530" s="172">
        <v>8</v>
      </c>
      <c r="B530" s="20" t="s">
        <v>1408</v>
      </c>
      <c r="C530" s="238">
        <v>7</v>
      </c>
      <c r="D530" s="238">
        <v>7</v>
      </c>
      <c r="E530" s="42"/>
      <c r="F530" s="31"/>
      <c r="G530" s="42"/>
      <c r="H530" s="42"/>
      <c r="I530" s="339"/>
      <c r="J530" s="716"/>
      <c r="K530" s="339"/>
      <c r="L530" s="339"/>
      <c r="M530" s="42"/>
      <c r="N530" s="339"/>
      <c r="O530" s="42"/>
      <c r="P530" s="717"/>
      <c r="Q530" s="42"/>
      <c r="R530" s="42"/>
      <c r="S530" s="238">
        <v>2000000</v>
      </c>
      <c r="T530" s="339"/>
      <c r="U530" s="339"/>
      <c r="V530" s="339"/>
    </row>
    <row r="531" spans="1:22" x14ac:dyDescent="0.25">
      <c r="A531" s="172">
        <v>9</v>
      </c>
      <c r="B531" s="37" t="s">
        <v>1437</v>
      </c>
      <c r="C531" s="238">
        <v>120</v>
      </c>
      <c r="D531" s="238">
        <v>7</v>
      </c>
      <c r="E531" s="761"/>
      <c r="F531" s="31"/>
      <c r="G531" s="42"/>
      <c r="H531" s="42"/>
      <c r="I531" s="339"/>
      <c r="J531" s="716"/>
      <c r="K531" s="339"/>
      <c r="L531" s="339"/>
      <c r="M531" s="42"/>
      <c r="N531" s="339"/>
      <c r="O531" s="42"/>
      <c r="P531" s="717"/>
      <c r="Q531" s="42"/>
      <c r="R531" s="42"/>
      <c r="S531" s="238">
        <v>6800000</v>
      </c>
      <c r="T531" s="339"/>
      <c r="U531" s="339"/>
      <c r="V531" s="339"/>
    </row>
    <row r="532" spans="1:22" x14ac:dyDescent="0.25">
      <c r="A532" s="172">
        <v>10</v>
      </c>
      <c r="B532" s="29" t="s">
        <v>2100</v>
      </c>
      <c r="C532" s="619"/>
      <c r="D532" s="620"/>
      <c r="E532" s="620"/>
      <c r="F532" s="620"/>
      <c r="G532" s="620"/>
      <c r="H532" s="620"/>
      <c r="I532" s="620"/>
      <c r="J532" s="621"/>
      <c r="K532" s="339"/>
      <c r="L532" s="339"/>
      <c r="M532" s="620"/>
      <c r="N532" s="620"/>
      <c r="O532" s="622">
        <v>27</v>
      </c>
      <c r="P532" s="779">
        <v>13</v>
      </c>
      <c r="Q532" s="623"/>
      <c r="R532" s="620"/>
      <c r="S532" s="625">
        <v>13000</v>
      </c>
      <c r="T532" s="339"/>
      <c r="U532" s="339"/>
      <c r="V532" s="339"/>
    </row>
    <row r="533" spans="1:22" x14ac:dyDescent="0.25">
      <c r="A533" s="172">
        <v>11</v>
      </c>
      <c r="B533" s="29" t="s">
        <v>2104</v>
      </c>
      <c r="C533" s="619"/>
      <c r="D533" s="620"/>
      <c r="E533" s="620"/>
      <c r="F533" s="620"/>
      <c r="G533" s="620"/>
      <c r="H533" s="620"/>
      <c r="I533" s="622"/>
      <c r="J533" s="621"/>
      <c r="K533" s="339"/>
      <c r="L533" s="339"/>
      <c r="M533" s="339"/>
      <c r="N533" s="339"/>
      <c r="O533" s="620">
        <v>10</v>
      </c>
      <c r="P533" s="624">
        <v>7</v>
      </c>
      <c r="Q533" s="620"/>
      <c r="R533" s="620"/>
      <c r="S533" s="625">
        <v>1875000</v>
      </c>
      <c r="T533" s="339"/>
      <c r="U533" s="339"/>
      <c r="V533" s="339"/>
    </row>
    <row r="534" spans="1:22" x14ac:dyDescent="0.25">
      <c r="A534" s="172">
        <v>12</v>
      </c>
      <c r="B534" s="45" t="s">
        <v>2031</v>
      </c>
      <c r="C534" s="619"/>
      <c r="D534" s="620"/>
      <c r="E534" s="620"/>
      <c r="F534" s="620"/>
      <c r="G534" s="620"/>
      <c r="H534" s="620"/>
      <c r="I534" s="622"/>
      <c r="J534" s="620"/>
      <c r="K534" s="658"/>
      <c r="L534" s="658"/>
      <c r="M534" s="635">
        <v>5</v>
      </c>
      <c r="N534" s="635">
        <v>5</v>
      </c>
      <c r="O534" s="658"/>
      <c r="P534" s="620"/>
      <c r="Q534" s="620"/>
      <c r="R534" s="620"/>
      <c r="S534" s="238">
        <v>300000</v>
      </c>
      <c r="T534" s="339"/>
      <c r="U534" s="339"/>
      <c r="V534" s="339"/>
    </row>
    <row r="536" spans="1:22" s="787" customFormat="1" ht="18" customHeight="1" x14ac:dyDescent="0.25">
      <c r="A536" s="795"/>
      <c r="B536" s="796" t="s">
        <v>2214</v>
      </c>
      <c r="C536" s="795"/>
      <c r="D536" s="795"/>
      <c r="E536" s="795"/>
      <c r="F536" s="795"/>
      <c r="G536" s="795"/>
      <c r="H536" s="795"/>
      <c r="I536" s="795"/>
      <c r="J536" s="795"/>
      <c r="K536" s="795"/>
      <c r="L536" s="795"/>
      <c r="M536" s="795"/>
      <c r="N536" s="795"/>
      <c r="O536" s="795"/>
      <c r="P536" s="795"/>
      <c r="Q536" s="795"/>
      <c r="R536" s="795"/>
      <c r="S536" s="795"/>
      <c r="T536" s="603">
        <f>T522+T496+T484+T455+T450+T446+T434+T426+T422+T417+T409+T404+T400+T384+T378+T376+T369+T365+T355+T351+T339+T331+T325+T319+T306+T289+T275+T271+T265+T262+T259+T251+T242+T236+T230+T224+T217+T212+T202+T192+T185+T173+T158+T151+T135+T128+T122+T119+T114+T109+T106+T104+T101+T99+T96+T93+T89+T87+T77+T63+T51+T45+T35+T31+T9</f>
        <v>1644056467</v>
      </c>
      <c r="U536" s="603">
        <f>U522+U496+U484+U455+U450+U446+U434+U426+U422+U417+U409+U404+U400+U384+U378+U376+U369+U365+U355+U351+U339+U331+U325+U319+U306+U289+U275+U271+U265+U262+U259+U251+U242+U236+U230+U224+U217+U212+U202+U192+U185+U173+U158+U151+U135+U128+U122+U119+U114+U109+U106+U104+U101+U99+U96+U93+U89+U87+U77+U63+U51+U45+U35+U31+U9</f>
        <v>8253</v>
      </c>
      <c r="V536" s="603">
        <f>V522+V496+V484+V455+V450+V446+V434+V426+V422+V417+V409+V404+V400+V384+V378+V376+V369+V365+V355+V351+V339+V331+V325+V319+V306+V289+V275+V271+V265+V262+V259+V251+V242+V236+V230+V224+V217+V212+V202+V192+V185+V173+V158+V151+V135+V128+V122+V119+V114+V109+V106+V104+V101+V99+V96+V93+V89+V87+V77+V63+V51+V45+V35+V31+V9</f>
        <v>6483</v>
      </c>
    </row>
  </sheetData>
  <mergeCells count="25">
    <mergeCell ref="I6:J6"/>
    <mergeCell ref="K6:L6"/>
    <mergeCell ref="M6:N6"/>
    <mergeCell ref="O6:P6"/>
    <mergeCell ref="Q6:R6"/>
    <mergeCell ref="T4:T7"/>
    <mergeCell ref="U4:U7"/>
    <mergeCell ref="V4:V7"/>
    <mergeCell ref="C5:D5"/>
    <mergeCell ref="E5:F5"/>
    <mergeCell ref="G5:H5"/>
    <mergeCell ref="I5:J5"/>
    <mergeCell ref="K5:L5"/>
    <mergeCell ref="M5:N5"/>
    <mergeCell ref="O5:P5"/>
    <mergeCell ref="A1:S1"/>
    <mergeCell ref="A2:S2"/>
    <mergeCell ref="A4:A8"/>
    <mergeCell ref="B4:B8"/>
    <mergeCell ref="C4:R4"/>
    <mergeCell ref="S4:S7"/>
    <mergeCell ref="Q5:R5"/>
    <mergeCell ref="C6:D6"/>
    <mergeCell ref="E6:F6"/>
    <mergeCell ref="G6:H6"/>
  </mergeCells>
  <pageMargins left="0.25" right="0.25" top="0.5" bottom="0.5" header="0.5" footer="0.25"/>
  <pageSetup paperSize="9" orientation="landscape" verticalDpi="0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74"/>
  <sheetViews>
    <sheetView topLeftCell="A629" zoomScale="112" zoomScaleNormal="112" workbookViewId="0">
      <selection activeCell="B661" sqref="B661"/>
    </sheetView>
  </sheetViews>
  <sheetFormatPr defaultRowHeight="15.75" x14ac:dyDescent="0.25"/>
  <cols>
    <col min="1" max="1" width="4.5" style="571" customWidth="1"/>
    <col min="2" max="2" width="29.25" style="292" customWidth="1"/>
    <col min="3" max="3" width="8.625" style="572" customWidth="1"/>
    <col min="4" max="4" width="32.625" style="292" customWidth="1"/>
    <col min="5" max="5" width="11.125" style="573" customWidth="1"/>
    <col min="6" max="6" width="16.5" style="292" customWidth="1"/>
    <col min="7" max="7" width="12.5" style="292" customWidth="1"/>
  </cols>
  <sheetData>
    <row r="1" spans="1:9" ht="20.25" customHeight="1" x14ac:dyDescent="0.25">
      <c r="A1" s="583" t="s">
        <v>2215</v>
      </c>
      <c r="B1" s="584"/>
      <c r="C1" s="584"/>
      <c r="D1" s="584"/>
      <c r="E1" s="584"/>
      <c r="F1" s="584"/>
    </row>
    <row r="2" spans="1:9" ht="18" customHeight="1" x14ac:dyDescent="0.25">
      <c r="A2" s="585" t="s">
        <v>2216</v>
      </c>
      <c r="B2" s="585"/>
      <c r="C2" s="585"/>
      <c r="D2" s="585"/>
      <c r="E2" s="585"/>
      <c r="F2" s="585"/>
      <c r="G2" s="294"/>
      <c r="H2" s="294"/>
      <c r="I2" s="295"/>
    </row>
    <row r="4" spans="1:9" s="84" customFormat="1" ht="30" customHeight="1" x14ac:dyDescent="0.2">
      <c r="A4" s="6" t="s">
        <v>2</v>
      </c>
      <c r="B4" s="7" t="s">
        <v>2217</v>
      </c>
      <c r="C4" s="296" t="s">
        <v>4</v>
      </c>
      <c r="D4" s="7" t="s">
        <v>6</v>
      </c>
      <c r="E4" s="7" t="s">
        <v>7</v>
      </c>
      <c r="F4" s="7" t="s">
        <v>8</v>
      </c>
      <c r="G4" s="9" t="s">
        <v>2218</v>
      </c>
    </row>
    <row r="5" spans="1:9" s="300" customFormat="1" ht="19.5" customHeight="1" x14ac:dyDescent="0.2">
      <c r="A5" s="297">
        <v>1</v>
      </c>
      <c r="B5" s="298" t="s">
        <v>2219</v>
      </c>
      <c r="C5" s="296"/>
      <c r="D5" s="28"/>
      <c r="E5" s="299"/>
      <c r="F5" s="28"/>
      <c r="G5" s="44"/>
    </row>
    <row r="6" spans="1:9" s="300" customFormat="1" ht="19.5" customHeight="1" x14ac:dyDescent="0.2">
      <c r="A6" s="301">
        <v>1</v>
      </c>
      <c r="B6" s="29" t="s">
        <v>2220</v>
      </c>
      <c r="C6" s="302" t="s">
        <v>2221</v>
      </c>
      <c r="D6" s="29" t="s">
        <v>2222</v>
      </c>
      <c r="E6" s="43" t="s">
        <v>17</v>
      </c>
      <c r="F6" s="23" t="s">
        <v>18</v>
      </c>
      <c r="G6" s="42" t="s">
        <v>2223</v>
      </c>
    </row>
    <row r="7" spans="1:9" s="300" customFormat="1" ht="19.5" customHeight="1" x14ac:dyDescent="0.2">
      <c r="A7" s="301">
        <v>2</v>
      </c>
      <c r="B7" s="27" t="s">
        <v>2224</v>
      </c>
      <c r="C7" s="302" t="s">
        <v>2225</v>
      </c>
      <c r="D7" s="29" t="s">
        <v>26</v>
      </c>
      <c r="E7" s="303" t="s">
        <v>2226</v>
      </c>
      <c r="F7" s="44" t="s">
        <v>28</v>
      </c>
      <c r="G7" s="42" t="s">
        <v>2223</v>
      </c>
    </row>
    <row r="8" spans="1:9" s="300" customFormat="1" ht="19.5" customHeight="1" x14ac:dyDescent="0.25">
      <c r="A8" s="18">
        <v>3</v>
      </c>
      <c r="B8" s="304" t="s">
        <v>2227</v>
      </c>
      <c r="C8" s="305">
        <v>2016</v>
      </c>
      <c r="D8" s="304" t="s">
        <v>2228</v>
      </c>
      <c r="E8" s="306" t="s">
        <v>2229</v>
      </c>
      <c r="F8" s="307" t="s">
        <v>2230</v>
      </c>
      <c r="G8" s="308" t="s">
        <v>2231</v>
      </c>
    </row>
    <row r="9" spans="1:9" s="300" customFormat="1" ht="19.5" customHeight="1" x14ac:dyDescent="0.2">
      <c r="A9" s="18">
        <v>4</v>
      </c>
      <c r="B9" s="30" t="s">
        <v>62</v>
      </c>
      <c r="C9" s="309">
        <v>2020</v>
      </c>
      <c r="D9" s="29" t="s">
        <v>2232</v>
      </c>
      <c r="E9" s="43" t="s">
        <v>65</v>
      </c>
      <c r="F9" s="42" t="s">
        <v>66</v>
      </c>
      <c r="G9" s="42" t="s">
        <v>2223</v>
      </c>
    </row>
    <row r="10" spans="1:9" s="300" customFormat="1" ht="19.5" customHeight="1" x14ac:dyDescent="0.25">
      <c r="A10" s="18">
        <v>5</v>
      </c>
      <c r="B10" s="31" t="s">
        <v>67</v>
      </c>
      <c r="C10" s="310">
        <v>2020</v>
      </c>
      <c r="D10" s="31" t="s">
        <v>2233</v>
      </c>
      <c r="E10" s="22" t="s">
        <v>69</v>
      </c>
      <c r="F10" s="44" t="s">
        <v>70</v>
      </c>
      <c r="G10" s="42" t="s">
        <v>2223</v>
      </c>
    </row>
    <row r="11" spans="1:9" s="300" customFormat="1" ht="19.5" customHeight="1" x14ac:dyDescent="0.2">
      <c r="A11" s="18">
        <v>6</v>
      </c>
      <c r="B11" s="311" t="s">
        <v>2234</v>
      </c>
      <c r="C11" s="309">
        <v>2020</v>
      </c>
      <c r="D11" s="311" t="s">
        <v>2235</v>
      </c>
      <c r="E11" s="312" t="s">
        <v>2236</v>
      </c>
      <c r="F11" s="313" t="s">
        <v>2237</v>
      </c>
      <c r="G11" s="308" t="s">
        <v>2231</v>
      </c>
    </row>
    <row r="12" spans="1:9" s="300" customFormat="1" ht="19.5" customHeight="1" x14ac:dyDescent="0.2">
      <c r="A12" s="18">
        <v>7</v>
      </c>
      <c r="B12" s="31" t="s">
        <v>75</v>
      </c>
      <c r="C12" s="309">
        <v>2020</v>
      </c>
      <c r="D12" s="31" t="s">
        <v>2238</v>
      </c>
      <c r="E12" s="22" t="s">
        <v>78</v>
      </c>
      <c r="F12" s="44" t="s">
        <v>79</v>
      </c>
      <c r="G12" s="42" t="s">
        <v>2223</v>
      </c>
    </row>
    <row r="13" spans="1:9" s="300" customFormat="1" ht="19.5" customHeight="1" x14ac:dyDescent="0.2">
      <c r="A13" s="18">
        <v>8</v>
      </c>
      <c r="B13" s="31" t="s">
        <v>80</v>
      </c>
      <c r="C13" s="309">
        <v>2020</v>
      </c>
      <c r="D13" s="31" t="s">
        <v>2239</v>
      </c>
      <c r="E13" s="22" t="s">
        <v>83</v>
      </c>
      <c r="F13" s="41" t="s">
        <v>84</v>
      </c>
      <c r="G13" s="42" t="s">
        <v>2223</v>
      </c>
    </row>
    <row r="14" spans="1:9" s="300" customFormat="1" ht="19.5" customHeight="1" x14ac:dyDescent="0.2">
      <c r="A14" s="18">
        <v>9</v>
      </c>
      <c r="B14" s="42" t="s">
        <v>104</v>
      </c>
      <c r="C14" s="309">
        <v>2021</v>
      </c>
      <c r="D14" s="42" t="s">
        <v>2240</v>
      </c>
      <c r="E14" s="43" t="s">
        <v>107</v>
      </c>
      <c r="F14" s="111" t="s">
        <v>108</v>
      </c>
      <c r="G14" s="42" t="s">
        <v>2223</v>
      </c>
    </row>
    <row r="15" spans="1:9" s="300" customFormat="1" ht="19.5" customHeight="1" x14ac:dyDescent="0.2">
      <c r="A15" s="18">
        <v>10</v>
      </c>
      <c r="B15" s="36" t="s">
        <v>144</v>
      </c>
      <c r="C15" s="309">
        <v>2022</v>
      </c>
      <c r="D15" s="42" t="s">
        <v>2222</v>
      </c>
      <c r="E15" s="43" t="s">
        <v>146</v>
      </c>
      <c r="F15" s="44" t="s">
        <v>147</v>
      </c>
      <c r="G15" s="42" t="s">
        <v>2223</v>
      </c>
    </row>
    <row r="16" spans="1:9" s="314" customFormat="1" ht="19.5" customHeight="1" x14ac:dyDescent="0.2">
      <c r="A16" s="18">
        <v>11</v>
      </c>
      <c r="B16" s="42" t="s">
        <v>187</v>
      </c>
      <c r="C16" s="309">
        <v>2024</v>
      </c>
      <c r="D16" s="42" t="s">
        <v>2241</v>
      </c>
      <c r="E16" s="43" t="s">
        <v>190</v>
      </c>
      <c r="F16" s="44" t="s">
        <v>191</v>
      </c>
      <c r="G16" s="42" t="s">
        <v>2223</v>
      </c>
    </row>
    <row r="17" spans="1:7" s="315" customFormat="1" ht="19.5" customHeight="1" x14ac:dyDescent="0.2">
      <c r="A17" s="18">
        <v>12</v>
      </c>
      <c r="B17" s="29" t="s">
        <v>1464</v>
      </c>
      <c r="C17" s="309">
        <v>2010</v>
      </c>
      <c r="D17" s="29" t="s">
        <v>2242</v>
      </c>
      <c r="E17" s="22" t="s">
        <v>1466</v>
      </c>
      <c r="F17" s="29" t="s">
        <v>1467</v>
      </c>
      <c r="G17" s="42" t="s">
        <v>2223</v>
      </c>
    </row>
    <row r="18" spans="1:7" s="314" customFormat="1" ht="19.5" customHeight="1" x14ac:dyDescent="0.2">
      <c r="A18" s="301">
        <v>13</v>
      </c>
      <c r="B18" s="316" t="s">
        <v>2243</v>
      </c>
      <c r="C18" s="317">
        <v>2008</v>
      </c>
      <c r="D18" s="316" t="s">
        <v>2244</v>
      </c>
      <c r="E18" s="306"/>
      <c r="F18" s="316" t="s">
        <v>2245</v>
      </c>
      <c r="G18" s="316" t="s">
        <v>2231</v>
      </c>
    </row>
    <row r="19" spans="1:7" s="314" customFormat="1" ht="19.5" customHeight="1" x14ac:dyDescent="0.2">
      <c r="A19" s="18">
        <v>14</v>
      </c>
      <c r="B19" s="29" t="s">
        <v>1537</v>
      </c>
      <c r="C19" s="309">
        <v>2019</v>
      </c>
      <c r="D19" s="29" t="s">
        <v>2246</v>
      </c>
      <c r="E19" s="22" t="s">
        <v>1540</v>
      </c>
      <c r="F19" s="44" t="s">
        <v>1541</v>
      </c>
      <c r="G19" s="42" t="s">
        <v>2223</v>
      </c>
    </row>
    <row r="20" spans="1:7" s="300" customFormat="1" ht="19.5" customHeight="1" x14ac:dyDescent="0.2">
      <c r="A20" s="18">
        <v>15</v>
      </c>
      <c r="B20" s="318" t="s">
        <v>2247</v>
      </c>
      <c r="C20" s="319">
        <v>2020</v>
      </c>
      <c r="D20" s="320" t="s">
        <v>2248</v>
      </c>
      <c r="E20" s="321" t="s">
        <v>2249</v>
      </c>
      <c r="F20" s="79" t="s">
        <v>2250</v>
      </c>
      <c r="G20" s="316" t="s">
        <v>2231</v>
      </c>
    </row>
    <row r="21" spans="1:7" s="300" customFormat="1" ht="19.5" customHeight="1" x14ac:dyDescent="0.2">
      <c r="A21" s="18">
        <v>16</v>
      </c>
      <c r="B21" s="31" t="s">
        <v>1542</v>
      </c>
      <c r="C21" s="309">
        <v>2022</v>
      </c>
      <c r="D21" s="31" t="s">
        <v>2251</v>
      </c>
      <c r="E21" s="22" t="s">
        <v>1545</v>
      </c>
      <c r="F21" s="44" t="s">
        <v>1546</v>
      </c>
      <c r="G21" s="42" t="s">
        <v>2223</v>
      </c>
    </row>
    <row r="22" spans="1:7" s="314" customFormat="1" ht="19.5" customHeight="1" x14ac:dyDescent="0.2">
      <c r="A22" s="18">
        <v>17</v>
      </c>
      <c r="B22" s="20" t="s">
        <v>1552</v>
      </c>
      <c r="C22" s="309">
        <v>2022</v>
      </c>
      <c r="D22" s="20" t="s">
        <v>2252</v>
      </c>
      <c r="E22" s="22" t="s">
        <v>1555</v>
      </c>
      <c r="F22" s="41" t="s">
        <v>1556</v>
      </c>
      <c r="G22" s="42" t="s">
        <v>2223</v>
      </c>
    </row>
    <row r="23" spans="1:7" s="315" customFormat="1" ht="19.5" customHeight="1" x14ac:dyDescent="0.2">
      <c r="A23" s="322">
        <v>18</v>
      </c>
      <c r="B23" s="29" t="s">
        <v>1766</v>
      </c>
      <c r="C23" s="309">
        <v>2003</v>
      </c>
      <c r="D23" s="29" t="s">
        <v>2253</v>
      </c>
      <c r="E23" s="22" t="s">
        <v>1769</v>
      </c>
      <c r="F23" s="29" t="s">
        <v>1770</v>
      </c>
      <c r="G23" s="42" t="s">
        <v>2223</v>
      </c>
    </row>
    <row r="24" spans="1:7" s="315" customFormat="1" ht="19.5" customHeight="1" x14ac:dyDescent="0.2">
      <c r="A24" s="18">
        <v>19</v>
      </c>
      <c r="B24" s="323" t="s">
        <v>2254</v>
      </c>
      <c r="C24" s="309">
        <v>2014</v>
      </c>
      <c r="D24" s="323" t="s">
        <v>2255</v>
      </c>
      <c r="E24" s="306" t="s">
        <v>2256</v>
      </c>
      <c r="F24" s="324" t="s">
        <v>2257</v>
      </c>
      <c r="G24" s="316" t="s">
        <v>2231</v>
      </c>
    </row>
    <row r="25" spans="1:7" s="315" customFormat="1" ht="19.5" customHeight="1" x14ac:dyDescent="0.2">
      <c r="A25" s="18">
        <v>20</v>
      </c>
      <c r="B25" s="29" t="s">
        <v>1771</v>
      </c>
      <c r="C25" s="309">
        <v>2003</v>
      </c>
      <c r="D25" s="29" t="s">
        <v>2258</v>
      </c>
      <c r="E25" s="22" t="s">
        <v>2259</v>
      </c>
      <c r="F25" s="20" t="s">
        <v>1775</v>
      </c>
      <c r="G25" s="325" t="s">
        <v>2260</v>
      </c>
    </row>
    <row r="26" spans="1:7" s="326" customFormat="1" ht="19.5" customHeight="1" x14ac:dyDescent="0.2">
      <c r="A26" s="301">
        <v>21</v>
      </c>
      <c r="B26" s="29" t="s">
        <v>1776</v>
      </c>
      <c r="C26" s="309">
        <v>2014</v>
      </c>
      <c r="D26" s="29" t="s">
        <v>2261</v>
      </c>
      <c r="E26" s="22" t="s">
        <v>1779</v>
      </c>
      <c r="F26" s="20" t="s">
        <v>1780</v>
      </c>
      <c r="G26" s="42" t="s">
        <v>2223</v>
      </c>
    </row>
    <row r="27" spans="1:7" s="315" customFormat="1" ht="19.5" customHeight="1" x14ac:dyDescent="0.2">
      <c r="A27" s="301">
        <v>22</v>
      </c>
      <c r="B27" s="179" t="s">
        <v>1800</v>
      </c>
      <c r="C27" s="317">
        <v>2024</v>
      </c>
      <c r="D27" s="29" t="s">
        <v>2262</v>
      </c>
      <c r="E27" s="22" t="s">
        <v>1803</v>
      </c>
      <c r="F27" s="23" t="s">
        <v>1804</v>
      </c>
      <c r="G27" s="42" t="s">
        <v>2223</v>
      </c>
    </row>
    <row r="28" spans="1:7" s="315" customFormat="1" ht="19.5" customHeight="1" x14ac:dyDescent="0.2">
      <c r="A28" s="301">
        <v>23</v>
      </c>
      <c r="B28" s="29" t="s">
        <v>2042</v>
      </c>
      <c r="C28" s="309">
        <v>2014</v>
      </c>
      <c r="D28" s="29" t="s">
        <v>2255</v>
      </c>
      <c r="E28" s="43" t="s">
        <v>2045</v>
      </c>
      <c r="F28" s="29" t="s">
        <v>2046</v>
      </c>
      <c r="G28" s="42" t="s">
        <v>2223</v>
      </c>
    </row>
    <row r="29" spans="1:7" s="315" customFormat="1" ht="19.5" customHeight="1" x14ac:dyDescent="0.2">
      <c r="A29" s="18">
        <v>24</v>
      </c>
      <c r="B29" s="29" t="s">
        <v>2047</v>
      </c>
      <c r="C29" s="309">
        <v>2014</v>
      </c>
      <c r="D29" s="29" t="s">
        <v>2263</v>
      </c>
      <c r="E29" s="43" t="s">
        <v>2049</v>
      </c>
      <c r="F29" s="29" t="s">
        <v>2050</v>
      </c>
      <c r="G29" s="42" t="s">
        <v>2223</v>
      </c>
    </row>
    <row r="30" spans="1:7" s="315" customFormat="1" ht="19.5" customHeight="1" x14ac:dyDescent="0.2">
      <c r="A30" s="18">
        <v>25</v>
      </c>
      <c r="B30" s="37" t="s">
        <v>2128</v>
      </c>
      <c r="C30" s="317">
        <v>2024</v>
      </c>
      <c r="D30" s="20" t="s">
        <v>2264</v>
      </c>
      <c r="E30" s="43" t="s">
        <v>2131</v>
      </c>
      <c r="F30" s="44" t="s">
        <v>2132</v>
      </c>
      <c r="G30" s="325" t="s">
        <v>2223</v>
      </c>
    </row>
    <row r="31" spans="1:7" s="326" customFormat="1" ht="19.5" customHeight="1" x14ac:dyDescent="0.2">
      <c r="A31" s="18">
        <v>26</v>
      </c>
      <c r="B31" s="179" t="s">
        <v>1805</v>
      </c>
      <c r="C31" s="317">
        <v>2026</v>
      </c>
      <c r="D31" s="45" t="s">
        <v>2265</v>
      </c>
      <c r="E31" s="73" t="s">
        <v>1808</v>
      </c>
      <c r="F31" s="44" t="s">
        <v>1809</v>
      </c>
      <c r="G31" s="325" t="s">
        <v>2223</v>
      </c>
    </row>
    <row r="32" spans="1:7" s="315" customFormat="1" ht="19.5" customHeight="1" x14ac:dyDescent="0.2">
      <c r="A32" s="327">
        <v>2</v>
      </c>
      <c r="B32" s="328" t="s">
        <v>2266</v>
      </c>
      <c r="C32" s="329"/>
      <c r="D32" s="44"/>
      <c r="E32" s="44"/>
      <c r="F32" s="44"/>
      <c r="G32" s="44"/>
    </row>
    <row r="33" spans="1:7" s="315" customFormat="1" ht="19.5" customHeight="1" x14ac:dyDescent="0.2">
      <c r="A33" s="301">
        <v>1</v>
      </c>
      <c r="B33" s="330" t="s">
        <v>1455</v>
      </c>
      <c r="C33" s="309">
        <v>1994</v>
      </c>
      <c r="D33" s="186" t="s">
        <v>1457</v>
      </c>
      <c r="E33" s="22" t="s">
        <v>1458</v>
      </c>
      <c r="F33" s="20" t="s">
        <v>2267</v>
      </c>
      <c r="G33" s="42" t="s">
        <v>2223</v>
      </c>
    </row>
    <row r="34" spans="1:7" s="315" customFormat="1" ht="19.5" customHeight="1" x14ac:dyDescent="0.2">
      <c r="A34" s="301">
        <v>2</v>
      </c>
      <c r="B34" s="331" t="s">
        <v>71</v>
      </c>
      <c r="C34" s="309">
        <v>2020</v>
      </c>
      <c r="D34" s="29" t="s">
        <v>73</v>
      </c>
      <c r="E34" s="43" t="s">
        <v>74</v>
      </c>
      <c r="F34" s="42" t="s">
        <v>28</v>
      </c>
      <c r="G34" s="42" t="s">
        <v>2223</v>
      </c>
    </row>
    <row r="35" spans="1:7" s="315" customFormat="1" ht="19.5" customHeight="1" x14ac:dyDescent="0.2">
      <c r="A35" s="18">
        <v>3</v>
      </c>
      <c r="B35" s="59" t="s">
        <v>1460</v>
      </c>
      <c r="C35" s="309">
        <v>2011</v>
      </c>
      <c r="D35" s="29" t="s">
        <v>2268</v>
      </c>
      <c r="E35" s="43" t="s">
        <v>1462</v>
      </c>
      <c r="F35" s="23" t="s">
        <v>1463</v>
      </c>
      <c r="G35" s="42" t="s">
        <v>2223</v>
      </c>
    </row>
    <row r="36" spans="1:7" s="315" customFormat="1" ht="19.5" customHeight="1" x14ac:dyDescent="0.2">
      <c r="A36" s="18">
        <v>4</v>
      </c>
      <c r="B36" s="332" t="s">
        <v>2269</v>
      </c>
      <c r="C36" s="309">
        <v>2016</v>
      </c>
      <c r="D36" s="323" t="s">
        <v>2270</v>
      </c>
      <c r="E36" s="333" t="s">
        <v>2271</v>
      </c>
      <c r="F36" s="334" t="s">
        <v>2272</v>
      </c>
      <c r="G36" s="316" t="s">
        <v>2231</v>
      </c>
    </row>
    <row r="37" spans="1:7" s="315" customFormat="1" ht="19.5" customHeight="1" x14ac:dyDescent="0.2">
      <c r="A37" s="327">
        <v>3</v>
      </c>
      <c r="B37" s="328" t="s">
        <v>2273</v>
      </c>
      <c r="C37" s="329"/>
      <c r="D37" s="44"/>
      <c r="E37" s="44"/>
      <c r="F37" s="44"/>
      <c r="G37" s="44"/>
    </row>
    <row r="38" spans="1:7" s="315" customFormat="1" ht="19.5" customHeight="1" x14ac:dyDescent="0.2">
      <c r="A38" s="301">
        <v>1</v>
      </c>
      <c r="B38" s="335" t="s">
        <v>2274</v>
      </c>
      <c r="C38" s="309">
        <v>2016</v>
      </c>
      <c r="D38" s="336" t="s">
        <v>2275</v>
      </c>
      <c r="E38" s="337" t="s">
        <v>2276</v>
      </c>
      <c r="F38" s="323" t="s">
        <v>2277</v>
      </c>
      <c r="G38" s="316" t="s">
        <v>2231</v>
      </c>
    </row>
    <row r="39" spans="1:7" s="315" customFormat="1" ht="19.5" customHeight="1" x14ac:dyDescent="0.2">
      <c r="A39" s="301">
        <v>2</v>
      </c>
      <c r="B39" s="30" t="s">
        <v>58</v>
      </c>
      <c r="C39" s="309">
        <v>2020</v>
      </c>
      <c r="D39" s="29" t="s">
        <v>2275</v>
      </c>
      <c r="E39" s="43" t="s">
        <v>60</v>
      </c>
      <c r="F39" s="42" t="s">
        <v>61</v>
      </c>
      <c r="G39" s="42" t="s">
        <v>2223</v>
      </c>
    </row>
    <row r="40" spans="1:7" s="315" customFormat="1" ht="19.5" customHeight="1" x14ac:dyDescent="0.2">
      <c r="A40" s="18">
        <v>3</v>
      </c>
      <c r="B40" s="30" t="s">
        <v>43</v>
      </c>
      <c r="C40" s="309">
        <v>2019</v>
      </c>
      <c r="D40" s="30" t="s">
        <v>2278</v>
      </c>
      <c r="E40" s="338" t="s">
        <v>46</v>
      </c>
      <c r="F40" s="42" t="s">
        <v>47</v>
      </c>
      <c r="G40" s="42" t="s">
        <v>2223</v>
      </c>
    </row>
    <row r="41" spans="1:7" s="315" customFormat="1" ht="19.5" customHeight="1" x14ac:dyDescent="0.2">
      <c r="A41" s="18">
        <v>4</v>
      </c>
      <c r="B41" s="36" t="s">
        <v>109</v>
      </c>
      <c r="C41" s="309">
        <v>2021</v>
      </c>
      <c r="D41" s="42" t="s">
        <v>2279</v>
      </c>
      <c r="E41" s="43" t="s">
        <v>112</v>
      </c>
      <c r="F41" s="44" t="s">
        <v>113</v>
      </c>
      <c r="G41" s="42" t="s">
        <v>2223</v>
      </c>
    </row>
    <row r="42" spans="1:7" s="315" customFormat="1" ht="19.5" customHeight="1" x14ac:dyDescent="0.2">
      <c r="A42" s="18">
        <v>5</v>
      </c>
      <c r="B42" s="36" t="s">
        <v>114</v>
      </c>
      <c r="C42" s="309">
        <v>2021</v>
      </c>
      <c r="D42" s="42" t="s">
        <v>2280</v>
      </c>
      <c r="E42" s="43" t="s">
        <v>117</v>
      </c>
      <c r="F42" s="44" t="s">
        <v>118</v>
      </c>
      <c r="G42" s="42" t="s">
        <v>2223</v>
      </c>
    </row>
    <row r="43" spans="1:7" s="315" customFormat="1" ht="19.5" customHeight="1" x14ac:dyDescent="0.2">
      <c r="A43" s="18">
        <v>6</v>
      </c>
      <c r="B43" s="36" t="s">
        <v>119</v>
      </c>
      <c r="C43" s="309">
        <v>2021</v>
      </c>
      <c r="D43" s="20" t="s">
        <v>2281</v>
      </c>
      <c r="E43" s="43" t="s">
        <v>122</v>
      </c>
      <c r="F43" s="44" t="s">
        <v>123</v>
      </c>
      <c r="G43" s="42" t="s">
        <v>2223</v>
      </c>
    </row>
    <row r="44" spans="1:7" s="315" customFormat="1" ht="19.5" customHeight="1" x14ac:dyDescent="0.25">
      <c r="A44" s="18">
        <v>7</v>
      </c>
      <c r="B44" s="339" t="s">
        <v>134</v>
      </c>
      <c r="C44" s="309">
        <v>2022</v>
      </c>
      <c r="D44" s="339" t="s">
        <v>136</v>
      </c>
      <c r="E44" s="340" t="s">
        <v>137</v>
      </c>
      <c r="F44" s="44" t="s">
        <v>138</v>
      </c>
      <c r="G44" s="42" t="s">
        <v>2223</v>
      </c>
    </row>
    <row r="45" spans="1:7" s="315" customFormat="1" ht="19.5" customHeight="1" x14ac:dyDescent="0.2">
      <c r="A45" s="18">
        <v>8</v>
      </c>
      <c r="B45" s="37" t="s">
        <v>172</v>
      </c>
      <c r="C45" s="309">
        <v>2024</v>
      </c>
      <c r="D45" s="31" t="s">
        <v>174</v>
      </c>
      <c r="E45" s="22" t="s">
        <v>175</v>
      </c>
      <c r="F45" s="44" t="s">
        <v>176</v>
      </c>
      <c r="G45" s="42" t="s">
        <v>2223</v>
      </c>
    </row>
    <row r="46" spans="1:7" s="342" customFormat="1" ht="19.5" customHeight="1" x14ac:dyDescent="0.2">
      <c r="A46" s="18">
        <v>9</v>
      </c>
      <c r="B46" s="45" t="s">
        <v>2282</v>
      </c>
      <c r="C46" s="341">
        <v>2025</v>
      </c>
      <c r="D46" s="45" t="s">
        <v>2283</v>
      </c>
      <c r="E46" s="47" t="s">
        <v>194</v>
      </c>
      <c r="F46" s="44" t="s">
        <v>195</v>
      </c>
      <c r="G46" s="42" t="s">
        <v>2223</v>
      </c>
    </row>
    <row r="47" spans="1:7" s="315" customFormat="1" ht="19.5" customHeight="1" x14ac:dyDescent="0.2">
      <c r="A47" s="18">
        <v>10</v>
      </c>
      <c r="B47" s="26" t="s">
        <v>1786</v>
      </c>
      <c r="C47" s="309">
        <v>2017</v>
      </c>
      <c r="D47" s="325" t="s">
        <v>1787</v>
      </c>
      <c r="E47" s="22" t="s">
        <v>2284</v>
      </c>
      <c r="F47" s="111" t="s">
        <v>1789</v>
      </c>
      <c r="G47" s="42" t="s">
        <v>2223</v>
      </c>
    </row>
    <row r="48" spans="1:7" s="315" customFormat="1" ht="19.5" customHeight="1" x14ac:dyDescent="0.2">
      <c r="A48" s="327">
        <v>4</v>
      </c>
      <c r="B48" s="343" t="s">
        <v>2285</v>
      </c>
      <c r="C48" s="344"/>
      <c r="D48" s="345"/>
      <c r="E48" s="346"/>
      <c r="F48" s="347"/>
      <c r="G48" s="115"/>
    </row>
    <row r="49" spans="1:7" s="315" customFormat="1" ht="19.5" customHeight="1" x14ac:dyDescent="0.2">
      <c r="A49" s="214">
        <v>1</v>
      </c>
      <c r="B49" s="20" t="s">
        <v>158</v>
      </c>
      <c r="C49" s="309">
        <v>2022</v>
      </c>
      <c r="D49" s="20" t="s">
        <v>160</v>
      </c>
      <c r="E49" s="22"/>
      <c r="F49" s="23" t="s">
        <v>161</v>
      </c>
      <c r="G49" s="42" t="s">
        <v>2223</v>
      </c>
    </row>
    <row r="50" spans="1:7" s="315" customFormat="1" ht="19.5" customHeight="1" x14ac:dyDescent="0.2">
      <c r="A50" s="214">
        <v>2</v>
      </c>
      <c r="B50" s="20" t="s">
        <v>148</v>
      </c>
      <c r="C50" s="309">
        <v>2022</v>
      </c>
      <c r="D50" s="20" t="s">
        <v>2286</v>
      </c>
      <c r="E50" s="22" t="s">
        <v>151</v>
      </c>
      <c r="F50" s="99" t="s">
        <v>152</v>
      </c>
      <c r="G50" s="42" t="s">
        <v>2223</v>
      </c>
    </row>
    <row r="51" spans="1:7" s="315" customFormat="1" ht="19.5" customHeight="1" x14ac:dyDescent="0.2">
      <c r="A51" s="214">
        <v>3</v>
      </c>
      <c r="B51" s="36" t="s">
        <v>124</v>
      </c>
      <c r="C51" s="309">
        <v>2021</v>
      </c>
      <c r="D51" s="31" t="s">
        <v>2287</v>
      </c>
      <c r="E51" s="22" t="s">
        <v>127</v>
      </c>
      <c r="F51" s="44" t="s">
        <v>128</v>
      </c>
      <c r="G51" s="42" t="s">
        <v>2223</v>
      </c>
    </row>
    <row r="52" spans="1:7" s="315" customFormat="1" ht="19.5" customHeight="1" x14ac:dyDescent="0.2">
      <c r="A52" s="172">
        <v>4</v>
      </c>
      <c r="B52" s="30" t="s">
        <v>38</v>
      </c>
      <c r="C52" s="309">
        <v>2018</v>
      </c>
      <c r="D52" s="30" t="s">
        <v>2288</v>
      </c>
      <c r="E52" s="338" t="s">
        <v>2289</v>
      </c>
      <c r="F52" s="42" t="s">
        <v>42</v>
      </c>
      <c r="G52" s="42" t="s">
        <v>2223</v>
      </c>
    </row>
    <row r="53" spans="1:7" s="315" customFormat="1" ht="19.5" customHeight="1" x14ac:dyDescent="0.2">
      <c r="A53" s="348">
        <v>5</v>
      </c>
      <c r="B53" s="30" t="s">
        <v>1790</v>
      </c>
      <c r="C53" s="309">
        <v>2018</v>
      </c>
      <c r="D53" s="30" t="s">
        <v>2290</v>
      </c>
      <c r="E53" s="43" t="s">
        <v>1793</v>
      </c>
      <c r="F53" s="42" t="s">
        <v>1794</v>
      </c>
      <c r="G53" s="42" t="s">
        <v>2223</v>
      </c>
    </row>
    <row r="54" spans="1:7" s="315" customFormat="1" ht="19.5" customHeight="1" x14ac:dyDescent="0.2">
      <c r="A54" s="327">
        <v>5</v>
      </c>
      <c r="B54" s="343" t="s">
        <v>2291</v>
      </c>
      <c r="C54" s="344"/>
      <c r="D54" s="345"/>
      <c r="E54" s="346"/>
      <c r="F54" s="347"/>
      <c r="G54" s="115"/>
    </row>
    <row r="55" spans="1:7" s="315" customFormat="1" ht="19.5" customHeight="1" x14ac:dyDescent="0.2">
      <c r="A55" s="214">
        <v>1</v>
      </c>
      <c r="B55" s="26" t="s">
        <v>2292</v>
      </c>
      <c r="C55" s="309">
        <v>2011</v>
      </c>
      <c r="D55" s="26" t="s">
        <v>20</v>
      </c>
      <c r="E55" s="43" t="s">
        <v>21</v>
      </c>
      <c r="F55" s="349" t="s">
        <v>22</v>
      </c>
      <c r="G55" s="42" t="s">
        <v>2223</v>
      </c>
    </row>
    <row r="56" spans="1:7" s="315" customFormat="1" ht="19.5" customHeight="1" x14ac:dyDescent="0.2">
      <c r="A56" s="214">
        <v>2</v>
      </c>
      <c r="B56" s="27" t="s">
        <v>29</v>
      </c>
      <c r="C56" s="309">
        <v>2016</v>
      </c>
      <c r="D56" s="29" t="s">
        <v>2293</v>
      </c>
      <c r="E56" s="43" t="s">
        <v>32</v>
      </c>
      <c r="F56" s="29" t="s">
        <v>33</v>
      </c>
      <c r="G56" s="42" t="s">
        <v>2223</v>
      </c>
    </row>
    <row r="57" spans="1:7" s="315" customFormat="1" ht="19.5" customHeight="1" x14ac:dyDescent="0.2">
      <c r="A57" s="214">
        <v>3</v>
      </c>
      <c r="B57" s="26" t="s">
        <v>34</v>
      </c>
      <c r="C57" s="309">
        <v>2017</v>
      </c>
      <c r="D57" s="60" t="s">
        <v>2294</v>
      </c>
      <c r="E57" s="43" t="s">
        <v>2295</v>
      </c>
      <c r="F57" s="42" t="s">
        <v>37</v>
      </c>
      <c r="G57" s="42" t="s">
        <v>2223</v>
      </c>
    </row>
    <row r="58" spans="1:7" s="315" customFormat="1" ht="19.5" customHeight="1" x14ac:dyDescent="0.2">
      <c r="A58" s="172">
        <v>4</v>
      </c>
      <c r="B58" s="30" t="s">
        <v>48</v>
      </c>
      <c r="C58" s="309">
        <v>2019</v>
      </c>
      <c r="D58" s="31" t="s">
        <v>50</v>
      </c>
      <c r="E58" s="43" t="s">
        <v>51</v>
      </c>
      <c r="F58" s="42" t="s">
        <v>52</v>
      </c>
      <c r="G58" s="42" t="s">
        <v>2223</v>
      </c>
    </row>
    <row r="59" spans="1:7" s="315" customFormat="1" ht="19.5" customHeight="1" x14ac:dyDescent="0.2">
      <c r="A59" s="172">
        <v>5</v>
      </c>
      <c r="B59" s="37" t="s">
        <v>2296</v>
      </c>
      <c r="C59" s="309">
        <v>2023</v>
      </c>
      <c r="D59" s="29" t="s">
        <v>2297</v>
      </c>
      <c r="E59" s="22" t="s">
        <v>165</v>
      </c>
      <c r="F59" s="46" t="s">
        <v>166</v>
      </c>
      <c r="G59" s="42" t="s">
        <v>2223</v>
      </c>
    </row>
    <row r="60" spans="1:7" s="315" customFormat="1" ht="19.5" customHeight="1" x14ac:dyDescent="0.2">
      <c r="A60" s="214">
        <v>6</v>
      </c>
      <c r="B60" s="37" t="s">
        <v>167</v>
      </c>
      <c r="C60" s="309">
        <v>2023</v>
      </c>
      <c r="D60" s="29" t="s">
        <v>2298</v>
      </c>
      <c r="E60" s="22" t="s">
        <v>170</v>
      </c>
      <c r="F60" s="41" t="s">
        <v>171</v>
      </c>
      <c r="G60" s="42" t="s">
        <v>2223</v>
      </c>
    </row>
    <row r="61" spans="1:7" s="315" customFormat="1" ht="19.5" customHeight="1" x14ac:dyDescent="0.2">
      <c r="A61" s="214">
        <v>7</v>
      </c>
      <c r="B61" s="37" t="s">
        <v>182</v>
      </c>
      <c r="C61" s="309">
        <v>2024</v>
      </c>
      <c r="D61" s="29" t="s">
        <v>2299</v>
      </c>
      <c r="E61" s="22" t="s">
        <v>185</v>
      </c>
      <c r="F61" s="44" t="s">
        <v>186</v>
      </c>
      <c r="G61" s="42" t="s">
        <v>2223</v>
      </c>
    </row>
    <row r="62" spans="1:7" s="315" customFormat="1" ht="19.5" customHeight="1" x14ac:dyDescent="0.2">
      <c r="A62" s="214">
        <v>8</v>
      </c>
      <c r="B62" s="29" t="s">
        <v>1476</v>
      </c>
      <c r="C62" s="309">
        <v>2020</v>
      </c>
      <c r="D62" s="29" t="s">
        <v>2300</v>
      </c>
      <c r="E62" s="22" t="s">
        <v>1478</v>
      </c>
      <c r="F62" s="29" t="s">
        <v>1479</v>
      </c>
      <c r="G62" s="42" t="s">
        <v>2223</v>
      </c>
    </row>
    <row r="63" spans="1:7" s="315" customFormat="1" ht="19.5" customHeight="1" x14ac:dyDescent="0.2">
      <c r="A63" s="214">
        <v>9</v>
      </c>
      <c r="B63" s="36" t="s">
        <v>1480</v>
      </c>
      <c r="C63" s="309">
        <v>2021</v>
      </c>
      <c r="D63" s="42" t="s">
        <v>2298</v>
      </c>
      <c r="E63" s="43" t="s">
        <v>1482</v>
      </c>
      <c r="F63" s="60" t="s">
        <v>1483</v>
      </c>
      <c r="G63" s="42" t="s">
        <v>2223</v>
      </c>
    </row>
    <row r="64" spans="1:7" s="315" customFormat="1" ht="19.5" customHeight="1" x14ac:dyDescent="0.2">
      <c r="A64" s="214">
        <v>10</v>
      </c>
      <c r="B64" s="26" t="s">
        <v>1781</v>
      </c>
      <c r="C64" s="309">
        <v>2017</v>
      </c>
      <c r="D64" s="325" t="s">
        <v>2301</v>
      </c>
      <c r="E64" s="22" t="s">
        <v>1784</v>
      </c>
      <c r="F64" s="111" t="s">
        <v>1785</v>
      </c>
      <c r="G64" s="42" t="s">
        <v>2223</v>
      </c>
    </row>
    <row r="65" spans="1:7" s="315" customFormat="1" ht="19.5" customHeight="1" x14ac:dyDescent="0.2">
      <c r="A65" s="214">
        <v>11</v>
      </c>
      <c r="B65" s="350" t="s">
        <v>2302</v>
      </c>
      <c r="C65" s="351">
        <v>2024</v>
      </c>
      <c r="D65" s="320" t="s">
        <v>2303</v>
      </c>
      <c r="E65" s="352" t="s">
        <v>2304</v>
      </c>
      <c r="F65" s="353" t="s">
        <v>2305</v>
      </c>
      <c r="G65" s="316" t="s">
        <v>2231</v>
      </c>
    </row>
    <row r="66" spans="1:7" s="315" customFormat="1" ht="19.5" customHeight="1" x14ac:dyDescent="0.2">
      <c r="A66" s="214">
        <v>12</v>
      </c>
      <c r="B66" s="36" t="s">
        <v>1557</v>
      </c>
      <c r="C66" s="309">
        <v>2023</v>
      </c>
      <c r="D66" s="325" t="s">
        <v>1559</v>
      </c>
      <c r="E66" s="22" t="s">
        <v>1560</v>
      </c>
      <c r="F66" s="111" t="s">
        <v>1561</v>
      </c>
      <c r="G66" s="42" t="s">
        <v>2223</v>
      </c>
    </row>
    <row r="67" spans="1:7" s="315" customFormat="1" ht="19.5" customHeight="1" x14ac:dyDescent="0.2">
      <c r="A67" s="214">
        <v>13</v>
      </c>
      <c r="B67" s="354" t="s">
        <v>2306</v>
      </c>
      <c r="C67" s="355" t="s">
        <v>2307</v>
      </c>
      <c r="D67" s="356" t="s">
        <v>2298</v>
      </c>
      <c r="E67" s="357" t="s">
        <v>2308</v>
      </c>
      <c r="F67" s="358" t="s">
        <v>2309</v>
      </c>
      <c r="G67" s="316" t="s">
        <v>2231</v>
      </c>
    </row>
    <row r="68" spans="1:7" s="315" customFormat="1" ht="19.5" customHeight="1" x14ac:dyDescent="0.2">
      <c r="A68" s="327">
        <v>6</v>
      </c>
      <c r="B68" s="343" t="s">
        <v>2310</v>
      </c>
      <c r="C68" s="344"/>
    </row>
    <row r="69" spans="1:7" s="315" customFormat="1" ht="19.5" customHeight="1" x14ac:dyDescent="0.2">
      <c r="A69" s="214">
        <v>1</v>
      </c>
      <c r="B69" s="26" t="s">
        <v>1468</v>
      </c>
      <c r="C69" s="309">
        <v>2012</v>
      </c>
      <c r="D69" s="26" t="s">
        <v>2311</v>
      </c>
      <c r="E69" s="43" t="s">
        <v>2312</v>
      </c>
      <c r="F69" s="29" t="s">
        <v>1471</v>
      </c>
      <c r="G69" s="42" t="s">
        <v>2223</v>
      </c>
    </row>
    <row r="70" spans="1:7" s="315" customFormat="1" ht="19.5" customHeight="1" x14ac:dyDescent="0.2">
      <c r="A70" s="214">
        <v>2</v>
      </c>
      <c r="B70" s="26" t="s">
        <v>1472</v>
      </c>
      <c r="C70" s="309">
        <v>2014</v>
      </c>
      <c r="D70" s="26" t="s">
        <v>2313</v>
      </c>
      <c r="E70" s="43" t="s">
        <v>2314</v>
      </c>
      <c r="F70" s="29" t="s">
        <v>1475</v>
      </c>
      <c r="G70" s="42" t="s">
        <v>2223</v>
      </c>
    </row>
    <row r="71" spans="1:7" s="315" customFormat="1" ht="19.5" customHeight="1" x14ac:dyDescent="0.2">
      <c r="A71" s="214">
        <v>3</v>
      </c>
      <c r="B71" s="359" t="s">
        <v>2315</v>
      </c>
      <c r="C71" s="317">
        <v>2012</v>
      </c>
      <c r="D71" s="359" t="s">
        <v>2316</v>
      </c>
      <c r="E71" s="306" t="s">
        <v>2317</v>
      </c>
      <c r="F71" s="307" t="s">
        <v>2318</v>
      </c>
      <c r="G71" s="316" t="s">
        <v>2231</v>
      </c>
    </row>
    <row r="72" spans="1:7" s="315" customFormat="1" ht="19.5" customHeight="1" x14ac:dyDescent="0.2">
      <c r="A72" s="172">
        <v>4</v>
      </c>
      <c r="B72" s="30" t="s">
        <v>53</v>
      </c>
      <c r="C72" s="309">
        <v>2019</v>
      </c>
      <c r="D72" s="31" t="s">
        <v>2319</v>
      </c>
      <c r="E72" s="43" t="s">
        <v>56</v>
      </c>
      <c r="F72" s="42" t="s">
        <v>57</v>
      </c>
      <c r="G72" s="42" t="s">
        <v>2223</v>
      </c>
    </row>
    <row r="73" spans="1:7" s="315" customFormat="1" ht="19.5" customHeight="1" x14ac:dyDescent="0.2">
      <c r="A73" s="172">
        <v>5</v>
      </c>
      <c r="B73" s="31" t="s">
        <v>85</v>
      </c>
      <c r="C73" s="309">
        <v>2020</v>
      </c>
      <c r="D73" s="31" t="s">
        <v>2320</v>
      </c>
      <c r="E73" s="22" t="s">
        <v>88</v>
      </c>
      <c r="F73" s="44" t="s">
        <v>89</v>
      </c>
      <c r="G73" s="42" t="s">
        <v>2223</v>
      </c>
    </row>
    <row r="74" spans="1:7" s="315" customFormat="1" ht="19.5" customHeight="1" x14ac:dyDescent="0.2">
      <c r="A74" s="214">
        <v>6</v>
      </c>
      <c r="B74" s="42" t="s">
        <v>90</v>
      </c>
      <c r="C74" s="309">
        <v>2020</v>
      </c>
      <c r="D74" s="31" t="s">
        <v>2321</v>
      </c>
      <c r="E74" s="43" t="s">
        <v>93</v>
      </c>
      <c r="F74" s="44" t="s">
        <v>94</v>
      </c>
      <c r="G74" s="42" t="s">
        <v>2223</v>
      </c>
    </row>
    <row r="75" spans="1:7" s="315" customFormat="1" ht="19.5" customHeight="1" x14ac:dyDescent="0.2">
      <c r="A75" s="214">
        <v>7</v>
      </c>
      <c r="B75" s="31" t="s">
        <v>95</v>
      </c>
      <c r="C75" s="309">
        <v>2020</v>
      </c>
      <c r="D75" s="31" t="s">
        <v>2322</v>
      </c>
      <c r="E75" s="22" t="s">
        <v>97</v>
      </c>
      <c r="F75" s="44" t="s">
        <v>98</v>
      </c>
      <c r="G75" s="42" t="s">
        <v>2223</v>
      </c>
    </row>
    <row r="76" spans="1:7" s="315" customFormat="1" ht="19.5" customHeight="1" x14ac:dyDescent="0.2">
      <c r="A76" s="214">
        <v>8</v>
      </c>
      <c r="B76" s="31" t="s">
        <v>99</v>
      </c>
      <c r="C76" s="309">
        <v>2020</v>
      </c>
      <c r="D76" s="31" t="s">
        <v>2323</v>
      </c>
      <c r="E76" s="22" t="s">
        <v>102</v>
      </c>
      <c r="F76" s="44" t="s">
        <v>103</v>
      </c>
      <c r="G76" s="42" t="s">
        <v>2223</v>
      </c>
    </row>
    <row r="77" spans="1:7" s="315" customFormat="1" ht="19.5" customHeight="1" x14ac:dyDescent="0.2">
      <c r="A77" s="214">
        <v>9</v>
      </c>
      <c r="B77" s="36" t="s">
        <v>129</v>
      </c>
      <c r="C77" s="309">
        <v>2021</v>
      </c>
      <c r="D77" s="31" t="s">
        <v>2324</v>
      </c>
      <c r="E77" s="22" t="s">
        <v>132</v>
      </c>
      <c r="F77" s="44" t="s">
        <v>133</v>
      </c>
      <c r="G77" s="42" t="s">
        <v>2223</v>
      </c>
    </row>
    <row r="78" spans="1:7" s="315" customFormat="1" ht="19.5" customHeight="1" x14ac:dyDescent="0.2">
      <c r="A78" s="214">
        <v>10</v>
      </c>
      <c r="B78" s="36" t="s">
        <v>139</v>
      </c>
      <c r="C78" s="309">
        <v>2022</v>
      </c>
      <c r="D78" s="42" t="s">
        <v>2316</v>
      </c>
      <c r="E78" s="43" t="s">
        <v>142</v>
      </c>
      <c r="F78" s="44" t="s">
        <v>143</v>
      </c>
      <c r="G78" s="42" t="s">
        <v>2223</v>
      </c>
    </row>
    <row r="79" spans="1:7" s="315" customFormat="1" ht="19.5" customHeight="1" x14ac:dyDescent="0.2">
      <c r="A79" s="214">
        <v>11</v>
      </c>
      <c r="B79" s="20" t="s">
        <v>153</v>
      </c>
      <c r="C79" s="309">
        <v>2022</v>
      </c>
      <c r="D79" s="20" t="s">
        <v>155</v>
      </c>
      <c r="E79" s="22" t="s">
        <v>156</v>
      </c>
      <c r="F79" s="23" t="s">
        <v>157</v>
      </c>
      <c r="G79" s="42" t="s">
        <v>2223</v>
      </c>
    </row>
    <row r="80" spans="1:7" s="315" customFormat="1" ht="19.5" customHeight="1" x14ac:dyDescent="0.2">
      <c r="A80" s="214">
        <v>12</v>
      </c>
      <c r="B80" s="37" t="s">
        <v>177</v>
      </c>
      <c r="C80" s="309">
        <v>2024</v>
      </c>
      <c r="D80" s="29" t="s">
        <v>2325</v>
      </c>
      <c r="E80" s="22" t="s">
        <v>180</v>
      </c>
      <c r="F80" s="23" t="s">
        <v>181</v>
      </c>
      <c r="G80" s="42" t="s">
        <v>2223</v>
      </c>
    </row>
    <row r="81" spans="1:7" s="315" customFormat="1" ht="19.5" customHeight="1" x14ac:dyDescent="0.2">
      <c r="A81" s="214">
        <v>13</v>
      </c>
      <c r="B81" s="360" t="s">
        <v>2326</v>
      </c>
      <c r="C81" s="309">
        <v>2012</v>
      </c>
      <c r="D81" s="360" t="s">
        <v>2316</v>
      </c>
      <c r="E81" s="337" t="s">
        <v>2327</v>
      </c>
      <c r="F81" s="323" t="s">
        <v>2328</v>
      </c>
      <c r="G81" s="316" t="s">
        <v>2231</v>
      </c>
    </row>
    <row r="82" spans="1:7" s="315" customFormat="1" ht="19.5" customHeight="1" x14ac:dyDescent="0.2">
      <c r="A82" s="348">
        <v>14</v>
      </c>
      <c r="B82" s="31" t="s">
        <v>1547</v>
      </c>
      <c r="C82" s="309">
        <v>2022</v>
      </c>
      <c r="D82" s="31" t="s">
        <v>1549</v>
      </c>
      <c r="E82" s="22" t="s">
        <v>1550</v>
      </c>
      <c r="F82" s="44" t="s">
        <v>1551</v>
      </c>
      <c r="G82" s="42" t="s">
        <v>2223</v>
      </c>
    </row>
    <row r="83" spans="1:7" s="315" customFormat="1" ht="19.5" customHeight="1" x14ac:dyDescent="0.2">
      <c r="A83" s="348">
        <v>15</v>
      </c>
      <c r="B83" s="36" t="s">
        <v>1795</v>
      </c>
      <c r="C83" s="309">
        <v>2021</v>
      </c>
      <c r="D83" s="20" t="s">
        <v>1797</v>
      </c>
      <c r="E83" s="43" t="s">
        <v>1798</v>
      </c>
      <c r="F83" s="42" t="s">
        <v>1799</v>
      </c>
      <c r="G83" s="42" t="s">
        <v>2223</v>
      </c>
    </row>
    <row r="84" spans="1:7" s="315" customFormat="1" ht="19.5" customHeight="1" x14ac:dyDescent="0.2">
      <c r="A84" s="327">
        <v>7</v>
      </c>
      <c r="B84" s="361" t="s">
        <v>2329</v>
      </c>
      <c r="C84" s="362"/>
      <c r="D84" s="29"/>
      <c r="E84" s="22"/>
      <c r="F84" s="23"/>
      <c r="G84" s="42"/>
    </row>
    <row r="85" spans="1:7" s="315" customFormat="1" ht="19.5" customHeight="1" x14ac:dyDescent="0.2">
      <c r="A85" s="172">
        <v>1</v>
      </c>
      <c r="B85" s="359" t="s">
        <v>2330</v>
      </c>
      <c r="C85" s="317">
        <v>2011</v>
      </c>
      <c r="D85" s="323" t="s">
        <v>2331</v>
      </c>
      <c r="E85" s="306" t="s">
        <v>2332</v>
      </c>
      <c r="F85" s="323" t="s">
        <v>2333</v>
      </c>
      <c r="G85" s="316" t="s">
        <v>2231</v>
      </c>
    </row>
    <row r="86" spans="1:7" s="315" customFormat="1" ht="19.5" customHeight="1" x14ac:dyDescent="0.2">
      <c r="A86" s="172">
        <v>2</v>
      </c>
      <c r="B86" s="194" t="s">
        <v>197</v>
      </c>
      <c r="C86" s="309">
        <v>2019</v>
      </c>
      <c r="D86" s="195" t="s">
        <v>2334</v>
      </c>
      <c r="E86" s="303" t="s">
        <v>200</v>
      </c>
      <c r="F86" s="44" t="s">
        <v>201</v>
      </c>
      <c r="G86" s="42" t="s">
        <v>2223</v>
      </c>
    </row>
    <row r="87" spans="1:7" s="315" customFormat="1" ht="19.5" customHeight="1" x14ac:dyDescent="0.2">
      <c r="A87" s="144">
        <v>3</v>
      </c>
      <c r="B87" s="163" t="s">
        <v>2335</v>
      </c>
      <c r="C87" s="309">
        <v>2022</v>
      </c>
      <c r="D87" s="320" t="s">
        <v>2336</v>
      </c>
      <c r="E87" s="352" t="s">
        <v>2337</v>
      </c>
      <c r="F87" s="79" t="s">
        <v>682</v>
      </c>
      <c r="G87" s="316" t="s">
        <v>2231</v>
      </c>
    </row>
    <row r="88" spans="1:7" s="315" customFormat="1" ht="19.5" customHeight="1" x14ac:dyDescent="0.2">
      <c r="A88" s="172">
        <v>4</v>
      </c>
      <c r="B88" s="99" t="s">
        <v>237</v>
      </c>
      <c r="C88" s="309">
        <v>2022</v>
      </c>
      <c r="D88" s="29" t="s">
        <v>2338</v>
      </c>
      <c r="E88" s="22" t="s">
        <v>240</v>
      </c>
      <c r="F88" s="44" t="s">
        <v>241</v>
      </c>
      <c r="G88" s="42" t="s">
        <v>2223</v>
      </c>
    </row>
    <row r="89" spans="1:7" s="315" customFormat="1" ht="19.5" customHeight="1" x14ac:dyDescent="0.2">
      <c r="A89" s="172">
        <v>5</v>
      </c>
      <c r="B89" s="37" t="s">
        <v>247</v>
      </c>
      <c r="C89" s="309">
        <v>2023</v>
      </c>
      <c r="D89" s="29" t="s">
        <v>2336</v>
      </c>
      <c r="E89" s="22" t="s">
        <v>250</v>
      </c>
      <c r="F89" s="38" t="s">
        <v>251</v>
      </c>
      <c r="G89" s="42" t="s">
        <v>2223</v>
      </c>
    </row>
    <row r="90" spans="1:7" s="368" customFormat="1" ht="19.5" customHeight="1" x14ac:dyDescent="0.2">
      <c r="A90" s="144">
        <v>6</v>
      </c>
      <c r="B90" s="363" t="s">
        <v>2339</v>
      </c>
      <c r="C90" s="364">
        <v>2004</v>
      </c>
      <c r="D90" s="365" t="s">
        <v>2340</v>
      </c>
      <c r="E90" s="366" t="s">
        <v>2341</v>
      </c>
      <c r="F90" s="367" t="s">
        <v>2342</v>
      </c>
      <c r="G90" s="316" t="s">
        <v>2231</v>
      </c>
    </row>
    <row r="91" spans="1:7" s="300" customFormat="1" ht="19.5" customHeight="1" x14ac:dyDescent="0.2">
      <c r="A91" s="144">
        <v>7</v>
      </c>
      <c r="B91" s="31" t="s">
        <v>1562</v>
      </c>
      <c r="C91" s="309">
        <v>2022</v>
      </c>
      <c r="D91" s="31" t="s">
        <v>2343</v>
      </c>
      <c r="E91" s="22" t="s">
        <v>1565</v>
      </c>
      <c r="F91" s="46" t="s">
        <v>1566</v>
      </c>
      <c r="G91" s="42" t="s">
        <v>2223</v>
      </c>
    </row>
    <row r="92" spans="1:7" s="300" customFormat="1" ht="19.5" customHeight="1" x14ac:dyDescent="0.2">
      <c r="A92" s="144">
        <v>8</v>
      </c>
      <c r="B92" s="36" t="s">
        <v>1567</v>
      </c>
      <c r="C92" s="309">
        <v>2024</v>
      </c>
      <c r="D92" s="325" t="s">
        <v>2344</v>
      </c>
      <c r="E92" s="22" t="s">
        <v>1570</v>
      </c>
      <c r="F92" s="111" t="s">
        <v>1571</v>
      </c>
      <c r="G92" s="42" t="s">
        <v>2223</v>
      </c>
    </row>
    <row r="93" spans="1:7" s="300" customFormat="1" ht="19.5" customHeight="1" x14ac:dyDescent="0.2">
      <c r="A93" s="172">
        <v>9</v>
      </c>
      <c r="B93" s="31" t="s">
        <v>217</v>
      </c>
      <c r="C93" s="309">
        <v>2020</v>
      </c>
      <c r="D93" s="31" t="s">
        <v>2345</v>
      </c>
      <c r="E93" s="22" t="s">
        <v>220</v>
      </c>
      <c r="F93" s="44" t="s">
        <v>221</v>
      </c>
      <c r="G93" s="42" t="s">
        <v>2223</v>
      </c>
    </row>
    <row r="94" spans="1:7" s="326" customFormat="1" ht="19.5" customHeight="1" x14ac:dyDescent="0.2">
      <c r="A94" s="18">
        <v>10</v>
      </c>
      <c r="B94" s="29" t="s">
        <v>1810</v>
      </c>
      <c r="C94" s="309">
        <v>2019</v>
      </c>
      <c r="D94" s="21" t="s">
        <v>2346</v>
      </c>
      <c r="E94" s="22" t="s">
        <v>1813</v>
      </c>
      <c r="F94" s="29" t="s">
        <v>1814</v>
      </c>
      <c r="G94" s="42" t="s">
        <v>2223</v>
      </c>
    </row>
    <row r="95" spans="1:7" s="300" customFormat="1" ht="19.5" customHeight="1" x14ac:dyDescent="0.2">
      <c r="A95" s="144">
        <v>11</v>
      </c>
      <c r="B95" s="36" t="s">
        <v>1815</v>
      </c>
      <c r="C95" s="309">
        <v>2022</v>
      </c>
      <c r="D95" s="20" t="s">
        <v>2347</v>
      </c>
      <c r="E95" s="43" t="s">
        <v>1818</v>
      </c>
      <c r="F95" s="44" t="s">
        <v>1819</v>
      </c>
      <c r="G95" s="42" t="s">
        <v>2223</v>
      </c>
    </row>
    <row r="96" spans="1:7" s="369" customFormat="1" ht="19.5" customHeight="1" x14ac:dyDescent="0.2">
      <c r="A96" s="144">
        <v>12</v>
      </c>
      <c r="B96" s="227" t="s">
        <v>1820</v>
      </c>
      <c r="C96" s="172">
        <v>2026</v>
      </c>
      <c r="D96" s="134" t="s">
        <v>2348</v>
      </c>
      <c r="E96" s="119" t="s">
        <v>1823</v>
      </c>
      <c r="F96" s="229" t="s">
        <v>1824</v>
      </c>
      <c r="G96" s="146" t="s">
        <v>2223</v>
      </c>
    </row>
    <row r="97" spans="1:9" s="300" customFormat="1" ht="19.5" customHeight="1" x14ac:dyDescent="0.2">
      <c r="A97" s="327">
        <v>8</v>
      </c>
      <c r="B97" s="361" t="s">
        <v>2349</v>
      </c>
      <c r="C97" s="362"/>
      <c r="D97" s="20"/>
      <c r="E97" s="43"/>
      <c r="F97" s="44"/>
      <c r="G97" s="42"/>
    </row>
    <row r="98" spans="1:9" s="372" customFormat="1" ht="19.5" customHeight="1" x14ac:dyDescent="0.2">
      <c r="A98" s="370">
        <v>1</v>
      </c>
      <c r="B98" s="371" t="s">
        <v>2350</v>
      </c>
      <c r="C98" s="319">
        <v>2020</v>
      </c>
      <c r="D98" s="371" t="s">
        <v>2351</v>
      </c>
      <c r="E98" s="352" t="s">
        <v>2352</v>
      </c>
      <c r="F98" s="79" t="s">
        <v>1008</v>
      </c>
      <c r="G98" s="316" t="s">
        <v>2231</v>
      </c>
    </row>
    <row r="99" spans="1:9" s="326" customFormat="1" ht="19.5" customHeight="1" x14ac:dyDescent="0.2">
      <c r="A99" s="39">
        <v>2</v>
      </c>
      <c r="B99" s="45" t="s">
        <v>271</v>
      </c>
      <c r="C99" s="18">
        <v>2025</v>
      </c>
      <c r="D99" s="45" t="s">
        <v>2353</v>
      </c>
      <c r="E99" s="47" t="s">
        <v>2354</v>
      </c>
      <c r="F99" s="42" t="s">
        <v>275</v>
      </c>
      <c r="G99" s="42" t="s">
        <v>2223</v>
      </c>
    </row>
    <row r="100" spans="1:9" s="300" customFormat="1" ht="19.5" customHeight="1" x14ac:dyDescent="0.2">
      <c r="A100" s="327">
        <v>9</v>
      </c>
      <c r="B100" s="361" t="s">
        <v>2355</v>
      </c>
      <c r="C100" s="362"/>
      <c r="D100" s="20"/>
      <c r="E100" s="43"/>
      <c r="F100" s="41"/>
      <c r="G100" s="42"/>
    </row>
    <row r="101" spans="1:9" s="300" customFormat="1" ht="19.5" customHeight="1" x14ac:dyDescent="0.2">
      <c r="A101" s="172">
        <v>1</v>
      </c>
      <c r="B101" s="36" t="s">
        <v>232</v>
      </c>
      <c r="C101" s="309">
        <v>2021</v>
      </c>
      <c r="D101" s="31" t="s">
        <v>234</v>
      </c>
      <c r="E101" s="22" t="s">
        <v>235</v>
      </c>
      <c r="F101" s="44" t="s">
        <v>236</v>
      </c>
      <c r="G101" s="42" t="s">
        <v>2223</v>
      </c>
    </row>
    <row r="102" spans="1:9" s="300" customFormat="1" ht="19.5" customHeight="1" x14ac:dyDescent="0.2">
      <c r="A102" s="172">
        <v>2</v>
      </c>
      <c r="B102" s="20" t="s">
        <v>252</v>
      </c>
      <c r="C102" s="309">
        <v>2024</v>
      </c>
      <c r="D102" s="20" t="s">
        <v>234</v>
      </c>
      <c r="E102" s="22" t="s">
        <v>254</v>
      </c>
      <c r="F102" s="44" t="s">
        <v>255</v>
      </c>
      <c r="G102" s="42" t="s">
        <v>2223</v>
      </c>
    </row>
    <row r="103" spans="1:9" s="300" customFormat="1" ht="19.5" customHeight="1" x14ac:dyDescent="0.2">
      <c r="A103" s="144">
        <v>3</v>
      </c>
      <c r="B103" s="99" t="s">
        <v>266</v>
      </c>
      <c r="C103" s="309">
        <v>2023</v>
      </c>
      <c r="D103" s="20" t="s">
        <v>234</v>
      </c>
      <c r="E103" s="22" t="s">
        <v>269</v>
      </c>
      <c r="F103" s="42" t="s">
        <v>270</v>
      </c>
      <c r="G103" s="42" t="s">
        <v>2223</v>
      </c>
    </row>
    <row r="104" spans="1:9" s="300" customFormat="1" ht="19.5" customHeight="1" x14ac:dyDescent="0.2">
      <c r="A104" s="327">
        <v>10</v>
      </c>
      <c r="B104" s="361" t="s">
        <v>2356</v>
      </c>
      <c r="C104" s="362"/>
      <c r="D104" s="20"/>
      <c r="E104" s="43"/>
      <c r="F104" s="41"/>
      <c r="G104" s="42"/>
    </row>
    <row r="105" spans="1:9" s="300" customFormat="1" ht="19.5" customHeight="1" x14ac:dyDescent="0.2">
      <c r="A105" s="172">
        <v>1</v>
      </c>
      <c r="B105" s="45" t="s">
        <v>261</v>
      </c>
      <c r="C105" s="309">
        <v>2024</v>
      </c>
      <c r="D105" s="45" t="s">
        <v>263</v>
      </c>
      <c r="E105" s="47" t="s">
        <v>264</v>
      </c>
      <c r="F105" s="44" t="s">
        <v>265</v>
      </c>
      <c r="G105" s="42" t="s">
        <v>2223</v>
      </c>
    </row>
    <row r="106" spans="1:9" s="300" customFormat="1" ht="19.5" customHeight="1" x14ac:dyDescent="0.2">
      <c r="A106" s="172">
        <v>2</v>
      </c>
      <c r="B106" s="37" t="s">
        <v>2357</v>
      </c>
      <c r="C106" s="309">
        <v>2023</v>
      </c>
      <c r="D106" s="29" t="s">
        <v>2358</v>
      </c>
      <c r="E106" s="22" t="s">
        <v>245</v>
      </c>
      <c r="F106" s="46" t="s">
        <v>246</v>
      </c>
      <c r="G106" s="42" t="s">
        <v>2223</v>
      </c>
    </row>
    <row r="107" spans="1:9" s="300" customFormat="1" ht="19.5" customHeight="1" x14ac:dyDescent="0.2">
      <c r="A107" s="327">
        <v>11</v>
      </c>
      <c r="B107" s="361" t="s">
        <v>2359</v>
      </c>
      <c r="C107" s="362"/>
      <c r="D107" s="20"/>
      <c r="E107" s="43"/>
      <c r="F107" s="41"/>
      <c r="G107" s="42"/>
    </row>
    <row r="108" spans="1:9" s="315" customFormat="1" ht="19.5" customHeight="1" x14ac:dyDescent="0.2">
      <c r="A108" s="172">
        <v>1</v>
      </c>
      <c r="B108" s="45" t="s">
        <v>256</v>
      </c>
      <c r="C108" s="309">
        <v>2024</v>
      </c>
      <c r="D108" s="45" t="s">
        <v>258</v>
      </c>
      <c r="E108" s="47" t="s">
        <v>259</v>
      </c>
      <c r="F108" s="44" t="s">
        <v>260</v>
      </c>
      <c r="G108" s="42" t="s">
        <v>2223</v>
      </c>
      <c r="H108" s="373"/>
      <c r="I108" s="374"/>
    </row>
    <row r="109" spans="1:9" s="315" customFormat="1" ht="19.5" customHeight="1" x14ac:dyDescent="0.2">
      <c r="A109" s="172">
        <v>2</v>
      </c>
      <c r="B109" s="36" t="s">
        <v>227</v>
      </c>
      <c r="C109" s="309">
        <v>2021</v>
      </c>
      <c r="D109" s="31" t="s">
        <v>2360</v>
      </c>
      <c r="E109" s="22" t="s">
        <v>230</v>
      </c>
      <c r="F109" s="44" t="s">
        <v>231</v>
      </c>
      <c r="G109" s="42" t="s">
        <v>2223</v>
      </c>
      <c r="H109" s="373"/>
      <c r="I109" s="374"/>
    </row>
    <row r="110" spans="1:9" s="378" customFormat="1" ht="19.5" customHeight="1" x14ac:dyDescent="0.2">
      <c r="A110" s="327">
        <v>12</v>
      </c>
      <c r="B110" s="361" t="s">
        <v>2361</v>
      </c>
      <c r="C110" s="362"/>
      <c r="D110" s="375"/>
      <c r="E110" s="375"/>
      <c r="F110" s="375"/>
      <c r="G110" s="375"/>
      <c r="H110" s="376"/>
      <c r="I110" s="377"/>
    </row>
    <row r="111" spans="1:9" s="378" customFormat="1" ht="19.5" customHeight="1" x14ac:dyDescent="0.2">
      <c r="A111" s="172">
        <v>1</v>
      </c>
      <c r="B111" s="26" t="s">
        <v>202</v>
      </c>
      <c r="C111" s="309">
        <v>2019</v>
      </c>
      <c r="D111" s="29" t="s">
        <v>2362</v>
      </c>
      <c r="E111" s="43" t="s">
        <v>205</v>
      </c>
      <c r="F111" s="44" t="s">
        <v>206</v>
      </c>
      <c r="G111" s="42" t="s">
        <v>2223</v>
      </c>
      <c r="H111" s="376"/>
      <c r="I111" s="377"/>
    </row>
    <row r="112" spans="1:9" s="378" customFormat="1" ht="19.5" customHeight="1" x14ac:dyDescent="0.2">
      <c r="A112" s="327">
        <v>13</v>
      </c>
      <c r="B112" s="361" t="s">
        <v>2363</v>
      </c>
      <c r="C112" s="362"/>
      <c r="D112" s="375"/>
      <c r="E112" s="375"/>
      <c r="F112" s="375"/>
      <c r="G112" s="375"/>
      <c r="H112" s="376"/>
      <c r="I112" s="377"/>
    </row>
    <row r="113" spans="1:9" s="372" customFormat="1" ht="19.5" customHeight="1" x14ac:dyDescent="0.2">
      <c r="A113" s="172">
        <v>1</v>
      </c>
      <c r="B113" s="31" t="s">
        <v>207</v>
      </c>
      <c r="C113" s="309">
        <v>2020</v>
      </c>
      <c r="D113" s="31" t="s">
        <v>209</v>
      </c>
      <c r="E113" s="43" t="s">
        <v>210</v>
      </c>
      <c r="F113" s="379" t="s">
        <v>211</v>
      </c>
      <c r="G113" s="42" t="s">
        <v>2223</v>
      </c>
      <c r="H113" s="380"/>
      <c r="I113" s="381"/>
    </row>
    <row r="114" spans="1:9" s="378" customFormat="1" ht="19.5" customHeight="1" x14ac:dyDescent="0.2">
      <c r="A114" s="172">
        <v>2</v>
      </c>
      <c r="B114" s="31" t="s">
        <v>212</v>
      </c>
      <c r="C114" s="309">
        <v>2020</v>
      </c>
      <c r="D114" s="31" t="s">
        <v>214</v>
      </c>
      <c r="E114" s="22" t="s">
        <v>215</v>
      </c>
      <c r="F114" s="44" t="s">
        <v>216</v>
      </c>
      <c r="G114" s="42" t="s">
        <v>2223</v>
      </c>
      <c r="H114" s="376"/>
      <c r="I114" s="377"/>
    </row>
    <row r="115" spans="1:9" s="378" customFormat="1" ht="19.5" customHeight="1" x14ac:dyDescent="0.2">
      <c r="A115" s="327">
        <v>14</v>
      </c>
      <c r="B115" s="361" t="s">
        <v>2364</v>
      </c>
      <c r="C115" s="362"/>
      <c r="D115" s="375"/>
      <c r="E115" s="375"/>
      <c r="F115" s="375"/>
      <c r="G115" s="375"/>
      <c r="H115" s="376"/>
      <c r="I115" s="377"/>
    </row>
    <row r="116" spans="1:9" s="378" customFormat="1" ht="19.5" customHeight="1" x14ac:dyDescent="0.2">
      <c r="A116" s="172">
        <v>1</v>
      </c>
      <c r="B116" s="36" t="s">
        <v>222</v>
      </c>
      <c r="C116" s="309">
        <v>2021</v>
      </c>
      <c r="D116" s="20" t="s">
        <v>224</v>
      </c>
      <c r="E116" s="43" t="s">
        <v>225</v>
      </c>
      <c r="F116" s="44" t="s">
        <v>226</v>
      </c>
      <c r="G116" s="42" t="s">
        <v>2223</v>
      </c>
      <c r="H116" s="376"/>
      <c r="I116" s="377"/>
    </row>
    <row r="117" spans="1:9" s="378" customFormat="1" ht="19.5" customHeight="1" x14ac:dyDescent="0.2">
      <c r="A117" s="327">
        <v>15</v>
      </c>
      <c r="B117" s="361" t="s">
        <v>2365</v>
      </c>
      <c r="C117" s="362"/>
      <c r="D117" s="20"/>
      <c r="E117" s="43"/>
      <c r="F117" s="44"/>
      <c r="G117" s="42"/>
      <c r="H117" s="376"/>
      <c r="I117" s="377"/>
    </row>
    <row r="118" spans="1:9" s="378" customFormat="1" ht="19.5" customHeight="1" x14ac:dyDescent="0.2">
      <c r="A118" s="172">
        <v>1</v>
      </c>
      <c r="B118" s="29" t="s">
        <v>1487</v>
      </c>
      <c r="C118" s="18">
        <v>2014</v>
      </c>
      <c r="D118" s="29" t="s">
        <v>2366</v>
      </c>
      <c r="E118" s="22" t="s">
        <v>1489</v>
      </c>
      <c r="F118" s="29" t="s">
        <v>1490</v>
      </c>
      <c r="G118" s="42" t="s">
        <v>2223</v>
      </c>
      <c r="H118" s="376"/>
      <c r="I118" s="377"/>
    </row>
    <row r="119" spans="1:9" s="378" customFormat="1" ht="19.5" customHeight="1" x14ac:dyDescent="0.2">
      <c r="A119" s="382">
        <v>2</v>
      </c>
      <c r="B119" s="29" t="s">
        <v>1825</v>
      </c>
      <c r="C119" s="18">
        <v>2016</v>
      </c>
      <c r="D119" s="29" t="s">
        <v>2367</v>
      </c>
      <c r="E119" s="22" t="s">
        <v>1828</v>
      </c>
      <c r="F119" s="42" t="s">
        <v>1829</v>
      </c>
      <c r="G119" s="42" t="s">
        <v>2223</v>
      </c>
      <c r="H119" s="376"/>
      <c r="I119" s="377"/>
    </row>
    <row r="120" spans="1:9" s="378" customFormat="1" ht="19.5" customHeight="1" x14ac:dyDescent="0.2">
      <c r="A120" s="144">
        <v>3</v>
      </c>
      <c r="B120" s="383" t="s">
        <v>2368</v>
      </c>
      <c r="C120" s="382">
        <v>2018</v>
      </c>
      <c r="D120" s="384" t="s">
        <v>2369</v>
      </c>
      <c r="E120" s="385" t="s">
        <v>2370</v>
      </c>
      <c r="F120" s="386" t="s">
        <v>2371</v>
      </c>
      <c r="G120" s="316" t="s">
        <v>2231</v>
      </c>
      <c r="H120" s="376"/>
      <c r="I120" s="377"/>
    </row>
    <row r="121" spans="1:9" s="378" customFormat="1" ht="19.5" customHeight="1" x14ac:dyDescent="0.2">
      <c r="A121" s="172">
        <v>4</v>
      </c>
      <c r="B121" s="387" t="s">
        <v>2372</v>
      </c>
      <c r="C121" s="18">
        <v>2021</v>
      </c>
      <c r="D121" s="387" t="s">
        <v>2373</v>
      </c>
      <c r="E121" s="366" t="s">
        <v>2374</v>
      </c>
      <c r="F121" s="388" t="s">
        <v>2375</v>
      </c>
      <c r="G121" s="316" t="s">
        <v>2231</v>
      </c>
      <c r="H121" s="376"/>
      <c r="I121" s="377"/>
    </row>
    <row r="122" spans="1:9" s="378" customFormat="1" ht="19.5" customHeight="1" x14ac:dyDescent="0.2">
      <c r="A122" s="172">
        <v>5</v>
      </c>
      <c r="B122" s="389" t="s">
        <v>2376</v>
      </c>
      <c r="C122" s="18">
        <v>2015</v>
      </c>
      <c r="D122" s="389" t="s">
        <v>2377</v>
      </c>
      <c r="E122" s="366" t="s">
        <v>2378</v>
      </c>
      <c r="F122" s="390" t="s">
        <v>2379</v>
      </c>
      <c r="G122" s="316" t="s">
        <v>2231</v>
      </c>
      <c r="H122" s="376"/>
      <c r="I122" s="377"/>
    </row>
    <row r="123" spans="1:9" s="378" customFormat="1" ht="19.5" customHeight="1" x14ac:dyDescent="0.2">
      <c r="A123" s="327">
        <v>16</v>
      </c>
      <c r="B123" s="361" t="s">
        <v>2380</v>
      </c>
      <c r="C123" s="362"/>
      <c r="D123" s="375"/>
      <c r="E123" s="375"/>
      <c r="F123" s="375"/>
      <c r="G123" s="375"/>
      <c r="H123" s="376"/>
      <c r="I123" s="377"/>
    </row>
    <row r="124" spans="1:9" s="378" customFormat="1" ht="19.5" customHeight="1" x14ac:dyDescent="0.2">
      <c r="A124" s="172">
        <v>1</v>
      </c>
      <c r="B124" s="384" t="s">
        <v>2381</v>
      </c>
      <c r="C124" s="172">
        <v>2001</v>
      </c>
      <c r="D124" s="384" t="s">
        <v>2382</v>
      </c>
      <c r="E124" s="385" t="s">
        <v>2383</v>
      </c>
      <c r="F124" s="386" t="s">
        <v>2384</v>
      </c>
      <c r="G124" s="316" t="s">
        <v>2231</v>
      </c>
      <c r="H124" s="376"/>
      <c r="I124" s="377"/>
    </row>
    <row r="125" spans="1:9" s="378" customFormat="1" ht="19.5" customHeight="1" x14ac:dyDescent="0.2">
      <c r="A125" s="172">
        <v>2</v>
      </c>
      <c r="B125" s="391" t="s">
        <v>2385</v>
      </c>
      <c r="C125" s="18">
        <v>2015</v>
      </c>
      <c r="D125" s="391" t="s">
        <v>2386</v>
      </c>
      <c r="E125" s="392" t="s">
        <v>304</v>
      </c>
      <c r="F125" s="111" t="s">
        <v>305</v>
      </c>
      <c r="G125" s="42" t="s">
        <v>2223</v>
      </c>
      <c r="H125" s="376"/>
      <c r="I125" s="377"/>
    </row>
    <row r="126" spans="1:9" s="378" customFormat="1" ht="19.5" customHeight="1" x14ac:dyDescent="0.2">
      <c r="A126" s="144">
        <v>3</v>
      </c>
      <c r="B126" s="393" t="s">
        <v>2387</v>
      </c>
      <c r="C126" s="18">
        <v>2021</v>
      </c>
      <c r="D126" s="307" t="s">
        <v>2388</v>
      </c>
      <c r="E126" s="306" t="s">
        <v>2389</v>
      </c>
      <c r="F126" s="307" t="s">
        <v>2390</v>
      </c>
      <c r="G126" s="316" t="s">
        <v>2231</v>
      </c>
      <c r="H126" s="376"/>
      <c r="I126" s="377"/>
    </row>
    <row r="127" spans="1:9" s="378" customFormat="1" ht="19.5" customHeight="1" x14ac:dyDescent="0.2">
      <c r="A127" s="172">
        <v>4</v>
      </c>
      <c r="B127" s="371" t="s">
        <v>2391</v>
      </c>
      <c r="C127" s="255">
        <v>2020</v>
      </c>
      <c r="D127" s="371" t="s">
        <v>2392</v>
      </c>
      <c r="E127" s="352" t="s">
        <v>2393</v>
      </c>
      <c r="F127" s="394" t="s">
        <v>2394</v>
      </c>
      <c r="G127" s="316" t="s">
        <v>2231</v>
      </c>
      <c r="H127" s="376"/>
      <c r="I127" s="377"/>
    </row>
    <row r="128" spans="1:9" s="378" customFormat="1" ht="19.5" customHeight="1" x14ac:dyDescent="0.2">
      <c r="A128" s="172">
        <v>5</v>
      </c>
      <c r="B128" s="163" t="s">
        <v>2395</v>
      </c>
      <c r="C128" s="255">
        <v>2022</v>
      </c>
      <c r="D128" s="320" t="s">
        <v>2396</v>
      </c>
      <c r="E128" s="352" t="s">
        <v>2397</v>
      </c>
      <c r="F128" s="394" t="s">
        <v>2398</v>
      </c>
      <c r="G128" s="316" t="s">
        <v>2231</v>
      </c>
      <c r="H128" s="376"/>
      <c r="I128" s="377"/>
    </row>
    <row r="129" spans="1:9" s="378" customFormat="1" ht="19.5" customHeight="1" x14ac:dyDescent="0.2">
      <c r="A129" s="172">
        <v>6</v>
      </c>
      <c r="B129" s="37" t="s">
        <v>2399</v>
      </c>
      <c r="C129" s="1">
        <v>2025</v>
      </c>
      <c r="D129" s="29" t="s">
        <v>2400</v>
      </c>
      <c r="E129" s="22" t="s">
        <v>280</v>
      </c>
      <c r="F129" s="42" t="s">
        <v>281</v>
      </c>
      <c r="G129" s="42" t="s">
        <v>2223</v>
      </c>
      <c r="H129" s="376"/>
      <c r="I129" s="377"/>
    </row>
    <row r="130" spans="1:9" s="378" customFormat="1" ht="19.5" customHeight="1" x14ac:dyDescent="0.2">
      <c r="A130" s="172">
        <v>7</v>
      </c>
      <c r="B130" s="29" t="s">
        <v>287</v>
      </c>
      <c r="C130" s="39">
        <v>2019</v>
      </c>
      <c r="D130" s="20" t="s">
        <v>2401</v>
      </c>
      <c r="E130" s="22" t="s">
        <v>290</v>
      </c>
      <c r="F130" s="42" t="s">
        <v>291</v>
      </c>
      <c r="G130" s="42" t="s">
        <v>2223</v>
      </c>
      <c r="H130" s="376"/>
      <c r="I130" s="377"/>
    </row>
    <row r="131" spans="1:9" s="326" customFormat="1" ht="19.5" customHeight="1" x14ac:dyDescent="0.2">
      <c r="A131" s="18">
        <v>8</v>
      </c>
      <c r="B131" s="72" t="s">
        <v>351</v>
      </c>
      <c r="C131" s="39">
        <v>2025</v>
      </c>
      <c r="D131" s="45" t="s">
        <v>353</v>
      </c>
      <c r="E131" s="47" t="s">
        <v>354</v>
      </c>
      <c r="F131" s="44" t="s">
        <v>355</v>
      </c>
      <c r="G131" s="42" t="s">
        <v>2223</v>
      </c>
      <c r="H131" s="395"/>
      <c r="I131" s="374"/>
    </row>
    <row r="132" spans="1:9" s="378" customFormat="1" ht="19.5" customHeight="1" x14ac:dyDescent="0.2">
      <c r="A132" s="327">
        <v>17</v>
      </c>
      <c r="B132" s="361" t="s">
        <v>2402</v>
      </c>
      <c r="C132" s="362"/>
      <c r="D132" s="375"/>
      <c r="E132" s="375"/>
      <c r="F132" s="375"/>
      <c r="G132" s="375"/>
      <c r="H132" s="376"/>
      <c r="I132" s="377"/>
    </row>
    <row r="133" spans="1:9" s="378" customFormat="1" ht="19.5" customHeight="1" x14ac:dyDescent="0.2">
      <c r="A133" s="172">
        <v>1</v>
      </c>
      <c r="B133" s="29" t="s">
        <v>282</v>
      </c>
      <c r="C133" s="18">
        <v>2017</v>
      </c>
      <c r="D133" s="391" t="s">
        <v>2403</v>
      </c>
      <c r="E133" s="22" t="s">
        <v>285</v>
      </c>
      <c r="F133" s="42" t="s">
        <v>286</v>
      </c>
      <c r="G133" s="42" t="s">
        <v>2223</v>
      </c>
      <c r="H133" s="376"/>
      <c r="I133" s="377"/>
    </row>
    <row r="134" spans="1:9" s="378" customFormat="1" ht="19.5" customHeight="1" x14ac:dyDescent="0.2">
      <c r="A134" s="172">
        <v>2</v>
      </c>
      <c r="B134" s="99" t="s">
        <v>297</v>
      </c>
      <c r="C134" s="18">
        <v>2022</v>
      </c>
      <c r="D134" s="29" t="s">
        <v>2404</v>
      </c>
      <c r="E134" s="22"/>
      <c r="F134" s="42" t="s">
        <v>300</v>
      </c>
      <c r="G134" s="42" t="s">
        <v>2223</v>
      </c>
      <c r="H134" s="376"/>
      <c r="I134" s="377"/>
    </row>
    <row r="135" spans="1:9" s="378" customFormat="1" ht="19.5" customHeight="1" x14ac:dyDescent="0.2">
      <c r="A135" s="144">
        <v>3</v>
      </c>
      <c r="B135" s="37" t="s">
        <v>311</v>
      </c>
      <c r="C135" s="18">
        <v>2024</v>
      </c>
      <c r="D135" s="29" t="s">
        <v>2405</v>
      </c>
      <c r="E135" s="22" t="s">
        <v>314</v>
      </c>
      <c r="F135" s="23" t="s">
        <v>315</v>
      </c>
      <c r="G135" s="42" t="s">
        <v>2223</v>
      </c>
      <c r="H135" s="376"/>
      <c r="I135" s="377"/>
    </row>
    <row r="136" spans="1:9" s="378" customFormat="1" ht="19.5" customHeight="1" x14ac:dyDescent="0.2">
      <c r="A136" s="144">
        <v>4</v>
      </c>
      <c r="B136" s="27" t="s">
        <v>1491</v>
      </c>
      <c r="C136" s="1">
        <v>2025</v>
      </c>
      <c r="D136" s="29" t="s">
        <v>2405</v>
      </c>
      <c r="E136" s="43" t="s">
        <v>1493</v>
      </c>
      <c r="F136" s="46" t="s">
        <v>1494</v>
      </c>
      <c r="G136" s="42" t="s">
        <v>2223</v>
      </c>
      <c r="H136" s="376"/>
      <c r="I136" s="377"/>
    </row>
    <row r="137" spans="1:9" s="378" customFormat="1" ht="19.5" customHeight="1" x14ac:dyDescent="0.2">
      <c r="A137" s="144">
        <v>5</v>
      </c>
      <c r="B137" s="323" t="s">
        <v>2406</v>
      </c>
      <c r="C137" s="89">
        <v>2017</v>
      </c>
      <c r="D137" s="323" t="s">
        <v>2407</v>
      </c>
      <c r="E137" s="337" t="s">
        <v>2408</v>
      </c>
      <c r="F137" s="307" t="s">
        <v>2409</v>
      </c>
      <c r="G137" s="316" t="s">
        <v>2231</v>
      </c>
      <c r="H137" s="376"/>
      <c r="I137" s="377"/>
    </row>
    <row r="138" spans="1:9" s="378" customFormat="1" ht="19.5" customHeight="1" x14ac:dyDescent="0.2">
      <c r="A138" s="144">
        <v>6</v>
      </c>
      <c r="B138" s="323" t="s">
        <v>2410</v>
      </c>
      <c r="C138" s="18">
        <v>2015</v>
      </c>
      <c r="D138" s="396" t="s">
        <v>2411</v>
      </c>
      <c r="E138" s="306" t="s">
        <v>2412</v>
      </c>
      <c r="F138" s="323" t="s">
        <v>2413</v>
      </c>
      <c r="G138" s="316" t="s">
        <v>2231</v>
      </c>
      <c r="H138" s="376"/>
      <c r="I138" s="377"/>
    </row>
    <row r="139" spans="1:9" s="378" customFormat="1" ht="19.5" customHeight="1" x14ac:dyDescent="0.2">
      <c r="A139" s="172">
        <v>7</v>
      </c>
      <c r="B139" s="397" t="s">
        <v>2414</v>
      </c>
      <c r="C139" s="18">
        <v>2015</v>
      </c>
      <c r="D139" s="397" t="s">
        <v>2415</v>
      </c>
      <c r="E139" s="306" t="s">
        <v>2416</v>
      </c>
      <c r="F139" s="398" t="s">
        <v>780</v>
      </c>
      <c r="G139" s="316" t="s">
        <v>2231</v>
      </c>
      <c r="H139" s="376"/>
      <c r="I139" s="377"/>
    </row>
    <row r="140" spans="1:9" s="378" customFormat="1" ht="19.5" customHeight="1" x14ac:dyDescent="0.2">
      <c r="A140" s="144">
        <v>8</v>
      </c>
      <c r="B140" s="323" t="s">
        <v>2417</v>
      </c>
      <c r="C140" s="18">
        <v>2016</v>
      </c>
      <c r="D140" s="323" t="s">
        <v>2418</v>
      </c>
      <c r="E140" s="337" t="s">
        <v>2419</v>
      </c>
      <c r="F140" s="399" t="s">
        <v>2420</v>
      </c>
      <c r="G140" s="316" t="s">
        <v>2231</v>
      </c>
      <c r="H140" s="376"/>
      <c r="I140" s="377"/>
    </row>
    <row r="141" spans="1:9" s="378" customFormat="1" ht="19.5" customHeight="1" x14ac:dyDescent="0.2">
      <c r="A141" s="144">
        <v>9</v>
      </c>
      <c r="B141" s="356" t="s">
        <v>2421</v>
      </c>
      <c r="C141" s="18">
        <v>2020</v>
      </c>
      <c r="D141" s="356" t="s">
        <v>2422</v>
      </c>
      <c r="E141" s="357" t="s">
        <v>2423</v>
      </c>
      <c r="F141" s="367" t="s">
        <v>2424</v>
      </c>
      <c r="G141" s="316" t="s">
        <v>2231</v>
      </c>
      <c r="H141" s="376"/>
      <c r="I141" s="377"/>
    </row>
    <row r="142" spans="1:9" s="378" customFormat="1" ht="19.5" customHeight="1" x14ac:dyDescent="0.2">
      <c r="A142" s="144">
        <v>10</v>
      </c>
      <c r="B142" s="400" t="s">
        <v>2425</v>
      </c>
      <c r="C142" s="18">
        <v>2020</v>
      </c>
      <c r="D142" s="356" t="s">
        <v>2426</v>
      </c>
      <c r="E142" s="366" t="s">
        <v>2427</v>
      </c>
      <c r="F142" s="401" t="s">
        <v>2428</v>
      </c>
      <c r="G142" s="316" t="s">
        <v>2231</v>
      </c>
      <c r="H142" s="376"/>
      <c r="I142" s="377"/>
    </row>
    <row r="143" spans="1:9" s="378" customFormat="1" ht="19.5" customHeight="1" x14ac:dyDescent="0.2">
      <c r="A143" s="327">
        <v>18</v>
      </c>
      <c r="B143" s="361" t="s">
        <v>2429</v>
      </c>
      <c r="C143" s="362"/>
      <c r="D143" s="375"/>
      <c r="E143" s="375"/>
      <c r="F143" s="375"/>
      <c r="G143" s="375"/>
      <c r="H143" s="376"/>
      <c r="I143" s="377"/>
    </row>
    <row r="144" spans="1:9" s="378" customFormat="1" ht="19.5" customHeight="1" x14ac:dyDescent="0.2">
      <c r="A144" s="172">
        <v>1</v>
      </c>
      <c r="B144" s="99" t="s">
        <v>306</v>
      </c>
      <c r="C144" s="18">
        <v>2022</v>
      </c>
      <c r="D144" s="29" t="s">
        <v>308</v>
      </c>
      <c r="E144" s="22" t="s">
        <v>309</v>
      </c>
      <c r="F144" s="42" t="s">
        <v>310</v>
      </c>
      <c r="G144" s="42" t="s">
        <v>2223</v>
      </c>
      <c r="H144" s="376"/>
      <c r="I144" s="377"/>
    </row>
    <row r="145" spans="1:9" s="378" customFormat="1" ht="19.5" customHeight="1" x14ac:dyDescent="0.2">
      <c r="A145" s="172">
        <v>2</v>
      </c>
      <c r="B145" s="37" t="s">
        <v>316</v>
      </c>
      <c r="C145" s="202">
        <v>2024</v>
      </c>
      <c r="D145" s="29" t="s">
        <v>318</v>
      </c>
      <c r="E145" s="22" t="s">
        <v>319</v>
      </c>
      <c r="F145" s="42" t="s">
        <v>320</v>
      </c>
      <c r="G145" s="42" t="s">
        <v>2223</v>
      </c>
      <c r="H145" s="376"/>
      <c r="I145" s="377"/>
    </row>
    <row r="146" spans="1:9" s="378" customFormat="1" ht="19.5" customHeight="1" x14ac:dyDescent="0.2">
      <c r="A146" s="144">
        <v>3</v>
      </c>
      <c r="B146" s="365" t="s">
        <v>2430</v>
      </c>
      <c r="C146" s="18">
        <v>2018</v>
      </c>
      <c r="D146" s="365" t="s">
        <v>2431</v>
      </c>
      <c r="E146" s="357" t="s">
        <v>2432</v>
      </c>
      <c r="F146" s="390" t="s">
        <v>2433</v>
      </c>
      <c r="G146" s="316" t="s">
        <v>2231</v>
      </c>
      <c r="H146" s="376"/>
      <c r="I146" s="377"/>
    </row>
    <row r="147" spans="1:9" s="378" customFormat="1" ht="19.5" customHeight="1" x14ac:dyDescent="0.2">
      <c r="A147" s="144">
        <v>4</v>
      </c>
      <c r="B147" s="402" t="s">
        <v>2434</v>
      </c>
      <c r="C147" s="18">
        <v>2020</v>
      </c>
      <c r="D147" s="365" t="s">
        <v>2435</v>
      </c>
      <c r="E147" s="366" t="s">
        <v>2436</v>
      </c>
      <c r="F147" s="401" t="s">
        <v>2437</v>
      </c>
      <c r="G147" s="316" t="s">
        <v>2231</v>
      </c>
      <c r="H147" s="376"/>
      <c r="I147" s="377"/>
    </row>
    <row r="148" spans="1:9" s="378" customFormat="1" ht="19.5" customHeight="1" x14ac:dyDescent="0.2">
      <c r="A148" s="327">
        <v>19</v>
      </c>
      <c r="B148" s="361" t="s">
        <v>2438</v>
      </c>
      <c r="C148" s="362"/>
      <c r="D148" s="20"/>
      <c r="E148" s="43"/>
      <c r="F148" s="44"/>
      <c r="G148" s="42"/>
      <c r="H148" s="376"/>
      <c r="I148" s="377"/>
    </row>
    <row r="149" spans="1:9" s="378" customFormat="1" ht="19.5" customHeight="1" x14ac:dyDescent="0.2">
      <c r="A149" s="172">
        <v>1</v>
      </c>
      <c r="B149" s="29" t="s">
        <v>636</v>
      </c>
      <c r="C149" s="18">
        <v>2005</v>
      </c>
      <c r="D149" s="29" t="s">
        <v>1484</v>
      </c>
      <c r="E149" s="22" t="s">
        <v>1485</v>
      </c>
      <c r="F149" s="29" t="s">
        <v>1486</v>
      </c>
      <c r="G149" s="42" t="s">
        <v>2223</v>
      </c>
      <c r="H149" s="376"/>
      <c r="I149" s="377"/>
    </row>
    <row r="150" spans="1:9" s="378" customFormat="1" ht="19.5" customHeight="1" x14ac:dyDescent="0.25">
      <c r="A150" s="172">
        <v>2</v>
      </c>
      <c r="B150" s="31" t="s">
        <v>292</v>
      </c>
      <c r="C150" s="18">
        <v>2022</v>
      </c>
      <c r="D150" s="31" t="s">
        <v>2439</v>
      </c>
      <c r="E150" s="340" t="s">
        <v>295</v>
      </c>
      <c r="F150" s="42" t="s">
        <v>296</v>
      </c>
      <c r="G150" s="42" t="s">
        <v>2223</v>
      </c>
      <c r="H150" s="376"/>
      <c r="I150" s="377"/>
    </row>
    <row r="151" spans="1:9" s="378" customFormat="1" ht="19.5" customHeight="1" x14ac:dyDescent="0.2">
      <c r="A151" s="144">
        <v>3</v>
      </c>
      <c r="B151" s="20" t="s">
        <v>321</v>
      </c>
      <c r="C151" s="39">
        <v>2022</v>
      </c>
      <c r="D151" s="20" t="s">
        <v>2440</v>
      </c>
      <c r="E151" s="22" t="s">
        <v>324</v>
      </c>
      <c r="F151" s="111" t="s">
        <v>325</v>
      </c>
      <c r="G151" s="42" t="s">
        <v>2223</v>
      </c>
      <c r="H151" s="376"/>
      <c r="I151" s="377"/>
    </row>
    <row r="152" spans="1:9" s="378" customFormat="1" ht="19.5" customHeight="1" x14ac:dyDescent="0.2">
      <c r="A152" s="144">
        <v>4</v>
      </c>
      <c r="B152" s="365" t="s">
        <v>2441</v>
      </c>
      <c r="C152" s="18">
        <v>2015</v>
      </c>
      <c r="D152" s="403" t="s">
        <v>2442</v>
      </c>
      <c r="E152" s="366" t="s">
        <v>2443</v>
      </c>
      <c r="F152" s="365" t="s">
        <v>2444</v>
      </c>
      <c r="G152" s="316" t="s">
        <v>2231</v>
      </c>
      <c r="H152" s="376"/>
      <c r="I152" s="377"/>
    </row>
    <row r="153" spans="1:9" s="378" customFormat="1" ht="19.5" customHeight="1" x14ac:dyDescent="0.2">
      <c r="A153" s="144">
        <v>5</v>
      </c>
      <c r="B153" s="316" t="s">
        <v>2445</v>
      </c>
      <c r="C153" s="18">
        <v>2019</v>
      </c>
      <c r="D153" s="323" t="s">
        <v>2446</v>
      </c>
      <c r="E153" s="337" t="s">
        <v>2447</v>
      </c>
      <c r="F153" s="307" t="s">
        <v>2448</v>
      </c>
      <c r="G153" s="316" t="s">
        <v>2231</v>
      </c>
      <c r="H153" s="376"/>
      <c r="I153" s="377"/>
    </row>
    <row r="154" spans="1:9" s="378" customFormat="1" ht="19.5" customHeight="1" x14ac:dyDescent="0.2">
      <c r="A154" s="144">
        <v>6</v>
      </c>
      <c r="B154" s="359" t="s">
        <v>2449</v>
      </c>
      <c r="C154" s="18">
        <v>2020</v>
      </c>
      <c r="D154" s="323" t="s">
        <v>2450</v>
      </c>
      <c r="E154" s="306" t="s">
        <v>2451</v>
      </c>
      <c r="F154" s="307" t="s">
        <v>2452</v>
      </c>
      <c r="G154" s="316" t="s">
        <v>2231</v>
      </c>
      <c r="H154" s="376"/>
      <c r="I154" s="377"/>
    </row>
    <row r="155" spans="1:9" s="378" customFormat="1" ht="19.5" customHeight="1" x14ac:dyDescent="0.2">
      <c r="A155" s="172">
        <v>7</v>
      </c>
      <c r="B155" s="404" t="s">
        <v>2453</v>
      </c>
      <c r="C155" s="18">
        <v>2023</v>
      </c>
      <c r="D155" s="384" t="s">
        <v>2454</v>
      </c>
      <c r="E155" s="385" t="s">
        <v>2455</v>
      </c>
      <c r="F155" s="405" t="s">
        <v>2456</v>
      </c>
      <c r="G155" s="316" t="s">
        <v>2231</v>
      </c>
      <c r="H155" s="376"/>
      <c r="I155" s="377"/>
    </row>
    <row r="156" spans="1:9" s="378" customFormat="1" ht="19.5" customHeight="1" x14ac:dyDescent="0.2">
      <c r="A156" s="172">
        <v>8</v>
      </c>
      <c r="B156" s="72" t="s">
        <v>2457</v>
      </c>
      <c r="C156" s="18">
        <v>2025</v>
      </c>
      <c r="D156" s="72" t="s">
        <v>2458</v>
      </c>
      <c r="E156" s="73" t="s">
        <v>344</v>
      </c>
      <c r="F156" s="44" t="s">
        <v>345</v>
      </c>
      <c r="G156" s="42" t="s">
        <v>2223</v>
      </c>
      <c r="H156" s="376"/>
      <c r="I156" s="377"/>
    </row>
    <row r="157" spans="1:9" s="326" customFormat="1" ht="19.5" customHeight="1" x14ac:dyDescent="0.2">
      <c r="A157" s="18">
        <v>9</v>
      </c>
      <c r="B157" s="72" t="s">
        <v>346</v>
      </c>
      <c r="C157" s="39">
        <v>2025</v>
      </c>
      <c r="D157" s="45" t="s">
        <v>348</v>
      </c>
      <c r="E157" s="73" t="s">
        <v>349</v>
      </c>
      <c r="F157" s="44" t="s">
        <v>350</v>
      </c>
      <c r="G157" s="42" t="s">
        <v>2223</v>
      </c>
      <c r="H157" s="395"/>
      <c r="I157" s="374"/>
    </row>
    <row r="158" spans="1:9" s="378" customFormat="1" ht="19.5" customHeight="1" x14ac:dyDescent="0.2">
      <c r="A158" s="327">
        <v>20</v>
      </c>
      <c r="B158" s="361" t="s">
        <v>2459</v>
      </c>
      <c r="C158" s="362"/>
      <c r="D158" s="375"/>
      <c r="E158" s="375"/>
      <c r="F158" s="375"/>
      <c r="G158" s="375"/>
      <c r="H158" s="376"/>
      <c r="I158" s="377"/>
    </row>
    <row r="159" spans="1:9" s="378" customFormat="1" ht="19.5" customHeight="1" x14ac:dyDescent="0.2">
      <c r="A159" s="172">
        <v>1</v>
      </c>
      <c r="B159" s="406" t="s">
        <v>2460</v>
      </c>
      <c r="C159" s="18">
        <v>2019</v>
      </c>
      <c r="D159" s="407" t="s">
        <v>2461</v>
      </c>
      <c r="E159" s="408" t="s">
        <v>2462</v>
      </c>
      <c r="F159" s="409" t="s">
        <v>2463</v>
      </c>
      <c r="G159" s="410" t="s">
        <v>2231</v>
      </c>
      <c r="H159" s="376"/>
      <c r="I159" s="377"/>
    </row>
    <row r="160" spans="1:9" s="378" customFormat="1" ht="19.5" customHeight="1" x14ac:dyDescent="0.2">
      <c r="A160" s="172">
        <v>2</v>
      </c>
      <c r="B160" s="29" t="s">
        <v>1830</v>
      </c>
      <c r="C160" s="18">
        <v>2019</v>
      </c>
      <c r="D160" s="29" t="s">
        <v>1831</v>
      </c>
      <c r="E160" s="22" t="s">
        <v>1832</v>
      </c>
      <c r="F160" s="29" t="s">
        <v>1833</v>
      </c>
      <c r="G160" s="42" t="s">
        <v>2223</v>
      </c>
      <c r="H160" s="376"/>
      <c r="I160" s="377"/>
    </row>
    <row r="161" spans="1:9" s="378" customFormat="1" ht="19.5" customHeight="1" x14ac:dyDescent="0.2">
      <c r="A161" s="144">
        <v>3</v>
      </c>
      <c r="B161" s="37" t="s">
        <v>2134</v>
      </c>
      <c r="C161" s="89">
        <v>2024</v>
      </c>
      <c r="D161" s="20" t="s">
        <v>1831</v>
      </c>
      <c r="E161" s="43" t="s">
        <v>2136</v>
      </c>
      <c r="F161" s="60" t="s">
        <v>2137</v>
      </c>
      <c r="G161" s="42" t="s">
        <v>2223</v>
      </c>
      <c r="H161" s="376"/>
      <c r="I161" s="377"/>
    </row>
    <row r="162" spans="1:9" s="378" customFormat="1" ht="19.5" customHeight="1" x14ac:dyDescent="0.2">
      <c r="A162" s="144">
        <v>4</v>
      </c>
      <c r="B162" s="393" t="s">
        <v>2464</v>
      </c>
      <c r="C162" s="39">
        <v>2021</v>
      </c>
      <c r="D162" s="411" t="s">
        <v>2465</v>
      </c>
      <c r="E162" s="337" t="s">
        <v>329</v>
      </c>
      <c r="F162" s="44" t="s">
        <v>2466</v>
      </c>
      <c r="G162" s="316" t="s">
        <v>2231</v>
      </c>
      <c r="H162" s="376"/>
      <c r="I162" s="377"/>
    </row>
    <row r="163" spans="1:9" s="378" customFormat="1" ht="19.5" customHeight="1" x14ac:dyDescent="0.2">
      <c r="A163" s="144">
        <v>5</v>
      </c>
      <c r="B163" s="37" t="s">
        <v>326</v>
      </c>
      <c r="C163" s="39">
        <v>2023</v>
      </c>
      <c r="D163" s="29" t="s">
        <v>2465</v>
      </c>
      <c r="E163" s="22" t="s">
        <v>329</v>
      </c>
      <c r="F163" s="46" t="s">
        <v>330</v>
      </c>
      <c r="G163" s="42" t="s">
        <v>2223</v>
      </c>
      <c r="H163" s="376"/>
      <c r="I163" s="377"/>
    </row>
    <row r="164" spans="1:9" s="378" customFormat="1" ht="19.5" customHeight="1" x14ac:dyDescent="0.2">
      <c r="A164" s="144">
        <v>6</v>
      </c>
      <c r="B164" s="42" t="s">
        <v>331</v>
      </c>
      <c r="C164" s="39">
        <v>2024</v>
      </c>
      <c r="D164" s="42" t="s">
        <v>2467</v>
      </c>
      <c r="E164" s="43" t="s">
        <v>334</v>
      </c>
      <c r="F164" s="41" t="s">
        <v>335</v>
      </c>
      <c r="G164" s="42" t="s">
        <v>2223</v>
      </c>
      <c r="H164" s="376"/>
      <c r="I164" s="377"/>
    </row>
    <row r="165" spans="1:9" s="378" customFormat="1" ht="19.5" customHeight="1" x14ac:dyDescent="0.2">
      <c r="A165" s="172">
        <v>7</v>
      </c>
      <c r="B165" s="36" t="s">
        <v>1495</v>
      </c>
      <c r="C165" s="39">
        <v>2021</v>
      </c>
      <c r="D165" s="42" t="s">
        <v>2468</v>
      </c>
      <c r="E165" s="43" t="s">
        <v>1498</v>
      </c>
      <c r="F165" s="111" t="s">
        <v>1499</v>
      </c>
      <c r="G165" s="42" t="s">
        <v>2223</v>
      </c>
      <c r="H165" s="376"/>
      <c r="I165" s="377"/>
    </row>
    <row r="166" spans="1:9" s="378" customFormat="1" ht="19.5" customHeight="1" x14ac:dyDescent="0.2">
      <c r="A166" s="172">
        <v>8</v>
      </c>
      <c r="B166" s="72" t="s">
        <v>336</v>
      </c>
      <c r="C166" s="39">
        <v>2025</v>
      </c>
      <c r="D166" s="72" t="s">
        <v>338</v>
      </c>
      <c r="E166" s="73" t="s">
        <v>339</v>
      </c>
      <c r="F166" s="44" t="s">
        <v>340</v>
      </c>
      <c r="G166" s="42" t="s">
        <v>2223</v>
      </c>
      <c r="H166" s="376"/>
      <c r="I166" s="377"/>
    </row>
    <row r="167" spans="1:9" s="378" customFormat="1" ht="19.5" customHeight="1" x14ac:dyDescent="0.2">
      <c r="A167" s="327">
        <v>21</v>
      </c>
      <c r="B167" s="412" t="s">
        <v>2469</v>
      </c>
      <c r="C167" s="413"/>
      <c r="D167" s="29"/>
      <c r="E167" s="22"/>
      <c r="F167" s="46"/>
      <c r="G167" s="42"/>
      <c r="H167" s="376"/>
      <c r="I167" s="377"/>
    </row>
    <row r="168" spans="1:9" s="378" customFormat="1" ht="19.5" customHeight="1" x14ac:dyDescent="0.2">
      <c r="A168" s="172">
        <v>1</v>
      </c>
      <c r="B168" s="414" t="s">
        <v>2470</v>
      </c>
      <c r="C168" s="18">
        <v>2008</v>
      </c>
      <c r="D168" s="186" t="s">
        <v>364</v>
      </c>
      <c r="E168" s="22" t="s">
        <v>2471</v>
      </c>
      <c r="F168" s="29" t="s">
        <v>366</v>
      </c>
      <c r="G168" s="42" t="s">
        <v>2223</v>
      </c>
      <c r="H168" s="376"/>
      <c r="I168" s="377"/>
    </row>
    <row r="169" spans="1:9" s="378" customFormat="1" ht="19.5" customHeight="1" x14ac:dyDescent="0.2">
      <c r="A169" s="172">
        <v>2</v>
      </c>
      <c r="B169" s="415" t="s">
        <v>367</v>
      </c>
      <c r="C169" s="18">
        <v>2016</v>
      </c>
      <c r="D169" s="416" t="s">
        <v>369</v>
      </c>
      <c r="E169" s="43" t="s">
        <v>370</v>
      </c>
      <c r="F169" s="325" t="s">
        <v>371</v>
      </c>
      <c r="G169" s="42" t="s">
        <v>2223</v>
      </c>
      <c r="H169" s="376"/>
      <c r="I169" s="377"/>
    </row>
    <row r="170" spans="1:9" s="378" customFormat="1" ht="19.5" customHeight="1" x14ac:dyDescent="0.2">
      <c r="A170" s="144">
        <v>3</v>
      </c>
      <c r="B170" s="417" t="s">
        <v>382</v>
      </c>
      <c r="C170" s="18">
        <v>2017</v>
      </c>
      <c r="D170" s="29" t="s">
        <v>2472</v>
      </c>
      <c r="E170" s="22" t="s">
        <v>385</v>
      </c>
      <c r="F170" s="44" t="s">
        <v>386</v>
      </c>
      <c r="G170" s="42" t="s">
        <v>2223</v>
      </c>
      <c r="H170" s="376"/>
      <c r="I170" s="377"/>
    </row>
    <row r="171" spans="1:9" s="378" customFormat="1" ht="19.5" customHeight="1" x14ac:dyDescent="0.2">
      <c r="A171" s="144">
        <v>4</v>
      </c>
      <c r="B171" s="417" t="s">
        <v>387</v>
      </c>
      <c r="C171" s="18">
        <v>2018</v>
      </c>
      <c r="D171" s="29" t="s">
        <v>2473</v>
      </c>
      <c r="E171" s="22" t="s">
        <v>390</v>
      </c>
      <c r="F171" s="44" t="s">
        <v>391</v>
      </c>
      <c r="G171" s="42" t="s">
        <v>2223</v>
      </c>
      <c r="H171" s="376"/>
      <c r="I171" s="377"/>
    </row>
    <row r="172" spans="1:9" s="378" customFormat="1" ht="19.5" customHeight="1" x14ac:dyDescent="0.2">
      <c r="A172" s="144">
        <v>5</v>
      </c>
      <c r="B172" s="417" t="s">
        <v>401</v>
      </c>
      <c r="C172" s="18">
        <v>2018</v>
      </c>
      <c r="D172" s="29" t="s">
        <v>2474</v>
      </c>
      <c r="E172" s="22" t="s">
        <v>2475</v>
      </c>
      <c r="F172" s="44" t="s">
        <v>404</v>
      </c>
      <c r="G172" s="42" t="s">
        <v>2223</v>
      </c>
      <c r="H172" s="376"/>
      <c r="I172" s="377"/>
    </row>
    <row r="173" spans="1:9" s="378" customFormat="1" ht="19.5" customHeight="1" x14ac:dyDescent="0.2">
      <c r="A173" s="144">
        <v>6</v>
      </c>
      <c r="B173" s="418" t="s">
        <v>450</v>
      </c>
      <c r="C173" s="18">
        <v>2020</v>
      </c>
      <c r="D173" s="31" t="s">
        <v>2476</v>
      </c>
      <c r="E173" s="22" t="s">
        <v>453</v>
      </c>
      <c r="F173" s="419" t="s">
        <v>454</v>
      </c>
      <c r="G173" s="42" t="s">
        <v>2223</v>
      </c>
      <c r="H173" s="376"/>
      <c r="I173" s="377"/>
    </row>
    <row r="174" spans="1:9" s="378" customFormat="1" ht="19.5" customHeight="1" x14ac:dyDescent="0.2">
      <c r="A174" s="172">
        <v>7</v>
      </c>
      <c r="B174" s="420" t="s">
        <v>459</v>
      </c>
      <c r="C174" s="18">
        <v>2021</v>
      </c>
      <c r="D174" s="42" t="s">
        <v>2477</v>
      </c>
      <c r="E174" s="43" t="s">
        <v>462</v>
      </c>
      <c r="F174" s="44" t="s">
        <v>463</v>
      </c>
      <c r="G174" s="42" t="s">
        <v>2223</v>
      </c>
      <c r="H174" s="376"/>
      <c r="I174" s="377"/>
    </row>
    <row r="175" spans="1:9" s="378" customFormat="1" ht="19.5" customHeight="1" x14ac:dyDescent="0.2">
      <c r="A175" s="144">
        <v>8</v>
      </c>
      <c r="B175" s="173" t="s">
        <v>405</v>
      </c>
      <c r="C175" s="81">
        <v>2024</v>
      </c>
      <c r="D175" s="45" t="s">
        <v>2478</v>
      </c>
      <c r="E175" s="47" t="s">
        <v>408</v>
      </c>
      <c r="F175" s="44" t="s">
        <v>409</v>
      </c>
      <c r="G175" s="42" t="s">
        <v>2223</v>
      </c>
      <c r="H175" s="376"/>
      <c r="I175" s="377"/>
    </row>
    <row r="176" spans="1:9" s="378" customFormat="1" ht="19.5" customHeight="1" x14ac:dyDescent="0.2">
      <c r="A176" s="144">
        <v>9</v>
      </c>
      <c r="B176" s="418" t="s">
        <v>1582</v>
      </c>
      <c r="C176" s="18">
        <v>2021</v>
      </c>
      <c r="D176" s="31" t="s">
        <v>1584</v>
      </c>
      <c r="E176" s="22" t="s">
        <v>1585</v>
      </c>
      <c r="F176" s="26" t="s">
        <v>1586</v>
      </c>
      <c r="G176" s="42" t="s">
        <v>2223</v>
      </c>
      <c r="H176" s="376"/>
      <c r="I176" s="377"/>
    </row>
    <row r="177" spans="1:9" s="378" customFormat="1" ht="19.5" customHeight="1" x14ac:dyDescent="0.2">
      <c r="A177" s="144">
        <v>10</v>
      </c>
      <c r="B177" s="415" t="s">
        <v>1843</v>
      </c>
      <c r="C177" s="18">
        <v>2009</v>
      </c>
      <c r="D177" s="325" t="s">
        <v>2479</v>
      </c>
      <c r="E177" s="43" t="s">
        <v>1845</v>
      </c>
      <c r="F177" s="325" t="s">
        <v>1846</v>
      </c>
      <c r="G177" s="42" t="s">
        <v>2223</v>
      </c>
      <c r="H177" s="376"/>
      <c r="I177" s="377"/>
    </row>
    <row r="178" spans="1:9" s="372" customFormat="1" ht="19.5" customHeight="1" x14ac:dyDescent="0.2">
      <c r="A178" s="421">
        <v>11</v>
      </c>
      <c r="B178" s="422" t="s">
        <v>2480</v>
      </c>
      <c r="C178" s="255">
        <v>2022</v>
      </c>
      <c r="D178" s="320" t="s">
        <v>2481</v>
      </c>
      <c r="E178" s="352" t="s">
        <v>2482</v>
      </c>
      <c r="F178" s="423" t="s">
        <v>2483</v>
      </c>
      <c r="G178" s="394" t="s">
        <v>2223</v>
      </c>
      <c r="H178" s="380"/>
      <c r="I178" s="381"/>
    </row>
    <row r="179" spans="1:9" s="378" customFormat="1" ht="19.5" customHeight="1" x14ac:dyDescent="0.2">
      <c r="A179" s="266">
        <v>12</v>
      </c>
      <c r="B179" s="424" t="s">
        <v>1839</v>
      </c>
      <c r="C179" s="89">
        <v>2024</v>
      </c>
      <c r="D179" s="29" t="s">
        <v>2472</v>
      </c>
      <c r="E179" s="47" t="s">
        <v>1841</v>
      </c>
      <c r="F179" s="44" t="s">
        <v>1842</v>
      </c>
      <c r="G179" s="42" t="s">
        <v>2223</v>
      </c>
      <c r="H179" s="376"/>
      <c r="I179" s="377"/>
    </row>
    <row r="180" spans="1:9" s="378" customFormat="1" ht="19.5" customHeight="1" x14ac:dyDescent="0.2">
      <c r="A180" s="266">
        <v>13</v>
      </c>
      <c r="B180" s="59" t="s">
        <v>2138</v>
      </c>
      <c r="C180" s="18">
        <v>1998</v>
      </c>
      <c r="D180" s="29" t="s">
        <v>2484</v>
      </c>
      <c r="E180" s="22" t="s">
        <v>2141</v>
      </c>
      <c r="F180" s="29" t="s">
        <v>2142</v>
      </c>
      <c r="G180" s="42" t="s">
        <v>2223</v>
      </c>
      <c r="H180" s="376"/>
      <c r="I180" s="377"/>
    </row>
    <row r="181" spans="1:9" s="378" customFormat="1" ht="19.5" customHeight="1" x14ac:dyDescent="0.2">
      <c r="A181" s="266">
        <v>14</v>
      </c>
      <c r="B181" s="425" t="s">
        <v>2052</v>
      </c>
      <c r="C181" s="18">
        <v>2014</v>
      </c>
      <c r="D181" s="29" t="s">
        <v>2485</v>
      </c>
      <c r="E181" s="22" t="s">
        <v>2054</v>
      </c>
      <c r="F181" s="29"/>
      <c r="G181" s="42" t="s">
        <v>2223</v>
      </c>
      <c r="H181" s="376"/>
      <c r="I181" s="377"/>
    </row>
    <row r="182" spans="1:9" s="378" customFormat="1" ht="19.5" customHeight="1" x14ac:dyDescent="0.2">
      <c r="A182" s="266">
        <v>15</v>
      </c>
      <c r="B182" s="426" t="s">
        <v>2486</v>
      </c>
      <c r="C182" s="190">
        <v>2011</v>
      </c>
      <c r="D182" s="323" t="s">
        <v>2487</v>
      </c>
      <c r="E182" s="337" t="s">
        <v>2488</v>
      </c>
      <c r="F182" s="323" t="s">
        <v>2489</v>
      </c>
      <c r="G182" s="316" t="s">
        <v>2231</v>
      </c>
      <c r="H182" s="376"/>
      <c r="I182" s="377"/>
    </row>
    <row r="183" spans="1:9" s="378" customFormat="1" ht="19.5" customHeight="1" x14ac:dyDescent="0.2">
      <c r="A183" s="266">
        <v>16</v>
      </c>
      <c r="B183" s="427" t="s">
        <v>2148</v>
      </c>
      <c r="C183" s="89">
        <v>2025</v>
      </c>
      <c r="D183" s="20" t="s">
        <v>2490</v>
      </c>
      <c r="E183" s="43" t="s">
        <v>2151</v>
      </c>
      <c r="F183" s="428" t="s">
        <v>2152</v>
      </c>
      <c r="G183" s="42" t="s">
        <v>2223</v>
      </c>
      <c r="H183" s="376"/>
      <c r="I183" s="377"/>
    </row>
    <row r="184" spans="1:9" s="326" customFormat="1" ht="30" customHeight="1" x14ac:dyDescent="0.2">
      <c r="A184" s="266">
        <v>17</v>
      </c>
      <c r="B184" s="72" t="s">
        <v>1857</v>
      </c>
      <c r="C184" s="1">
        <v>2025</v>
      </c>
      <c r="D184" s="72" t="s">
        <v>1859</v>
      </c>
      <c r="E184" s="47" t="s">
        <v>1860</v>
      </c>
      <c r="F184" s="237" t="s">
        <v>1861</v>
      </c>
      <c r="G184" s="42" t="s">
        <v>2223</v>
      </c>
      <c r="H184" s="395"/>
      <c r="I184" s="374"/>
    </row>
    <row r="185" spans="1:9" s="378" customFormat="1" ht="19.5" customHeight="1" x14ac:dyDescent="0.2">
      <c r="A185" s="327">
        <v>22</v>
      </c>
      <c r="B185" s="412" t="s">
        <v>2491</v>
      </c>
      <c r="C185" s="413"/>
      <c r="D185" s="323"/>
      <c r="E185" s="337"/>
      <c r="F185" s="323"/>
      <c r="G185" s="316"/>
      <c r="H185" s="376"/>
      <c r="I185" s="377"/>
    </row>
    <row r="186" spans="1:9" s="378" customFormat="1" ht="19.5" customHeight="1" x14ac:dyDescent="0.2">
      <c r="A186" s="172">
        <v>1</v>
      </c>
      <c r="B186" s="417" t="s">
        <v>415</v>
      </c>
      <c r="C186" s="18">
        <v>2019</v>
      </c>
      <c r="D186" s="29" t="s">
        <v>417</v>
      </c>
      <c r="E186" s="43" t="s">
        <v>418</v>
      </c>
      <c r="F186" s="44" t="s">
        <v>419</v>
      </c>
      <c r="G186" s="42" t="s">
        <v>2223</v>
      </c>
      <c r="H186" s="376"/>
      <c r="I186" s="377"/>
    </row>
    <row r="187" spans="1:9" s="378" customFormat="1" ht="19.5" customHeight="1" x14ac:dyDescent="0.2">
      <c r="A187" s="172">
        <v>2</v>
      </c>
      <c r="B187" s="429" t="s">
        <v>2492</v>
      </c>
      <c r="C187" s="18">
        <v>2020</v>
      </c>
      <c r="D187" s="311" t="s">
        <v>523</v>
      </c>
      <c r="E187" s="312" t="s">
        <v>2493</v>
      </c>
      <c r="F187" s="430" t="s">
        <v>2494</v>
      </c>
      <c r="G187" s="316" t="s">
        <v>2231</v>
      </c>
      <c r="H187" s="376"/>
      <c r="I187" s="377"/>
    </row>
    <row r="188" spans="1:9" s="378" customFormat="1" ht="19.5" customHeight="1" x14ac:dyDescent="0.2">
      <c r="A188" s="144">
        <v>3</v>
      </c>
      <c r="B188" s="173" t="s">
        <v>521</v>
      </c>
      <c r="C188" s="18">
        <v>2025</v>
      </c>
      <c r="D188" s="45" t="s">
        <v>523</v>
      </c>
      <c r="E188" s="47" t="s">
        <v>524</v>
      </c>
      <c r="F188" s="42" t="s">
        <v>525</v>
      </c>
      <c r="G188" s="42" t="s">
        <v>2223</v>
      </c>
      <c r="H188" s="376"/>
      <c r="I188" s="377"/>
    </row>
    <row r="189" spans="1:9" s="378" customFormat="1" ht="19.5" customHeight="1" x14ac:dyDescent="0.2">
      <c r="A189" s="144">
        <v>4</v>
      </c>
      <c r="B189" s="417" t="s">
        <v>440</v>
      </c>
      <c r="C189" s="18">
        <v>2020</v>
      </c>
      <c r="D189" s="29" t="s">
        <v>442</v>
      </c>
      <c r="E189" s="43" t="s">
        <v>443</v>
      </c>
      <c r="F189" s="99" t="s">
        <v>444</v>
      </c>
      <c r="G189" s="42" t="s">
        <v>2223</v>
      </c>
      <c r="H189" s="376"/>
      <c r="I189" s="377"/>
    </row>
    <row r="190" spans="1:9" s="378" customFormat="1" ht="19.5" customHeight="1" x14ac:dyDescent="0.2">
      <c r="A190" s="144">
        <v>5</v>
      </c>
      <c r="B190" s="418" t="s">
        <v>1573</v>
      </c>
      <c r="C190" s="18">
        <v>2020</v>
      </c>
      <c r="D190" s="31" t="s">
        <v>442</v>
      </c>
      <c r="E190" s="22" t="s">
        <v>1575</v>
      </c>
      <c r="F190" s="26" t="s">
        <v>1576</v>
      </c>
      <c r="G190" s="42" t="s">
        <v>2223</v>
      </c>
      <c r="H190" s="376"/>
      <c r="I190" s="377"/>
    </row>
    <row r="191" spans="1:9" s="378" customFormat="1" ht="19.5" customHeight="1" x14ac:dyDescent="0.2">
      <c r="A191" s="144">
        <v>6</v>
      </c>
      <c r="B191" s="417" t="s">
        <v>435</v>
      </c>
      <c r="C191" s="18">
        <v>2020</v>
      </c>
      <c r="D191" s="29" t="s">
        <v>2495</v>
      </c>
      <c r="E191" s="43" t="s">
        <v>438</v>
      </c>
      <c r="F191" s="23" t="s">
        <v>439</v>
      </c>
      <c r="G191" s="42" t="s">
        <v>2223</v>
      </c>
      <c r="H191" s="376"/>
      <c r="I191" s="377"/>
    </row>
    <row r="192" spans="1:9" s="326" customFormat="1" ht="19.5" customHeight="1" x14ac:dyDescent="0.2">
      <c r="A192" s="39">
        <v>7</v>
      </c>
      <c r="B192" s="72" t="s">
        <v>534</v>
      </c>
      <c r="C192" s="18">
        <v>2025</v>
      </c>
      <c r="D192" s="45" t="s">
        <v>535</v>
      </c>
      <c r="E192" s="73" t="s">
        <v>536</v>
      </c>
      <c r="F192" s="42" t="s">
        <v>537</v>
      </c>
      <c r="G192" s="42" t="s">
        <v>2223</v>
      </c>
      <c r="H192" s="395"/>
      <c r="I192" s="374"/>
    </row>
    <row r="193" spans="1:9" s="378" customFormat="1" ht="19.5" customHeight="1" x14ac:dyDescent="0.2">
      <c r="A193" s="327">
        <v>23</v>
      </c>
      <c r="B193" s="412" t="s">
        <v>2496</v>
      </c>
      <c r="C193" s="413"/>
      <c r="D193" s="375"/>
      <c r="E193" s="375"/>
      <c r="F193" s="375"/>
      <c r="G193" s="375"/>
      <c r="H193" s="376"/>
      <c r="I193" s="377"/>
    </row>
    <row r="194" spans="1:9" s="378" customFormat="1" ht="19.5" customHeight="1" x14ac:dyDescent="0.2">
      <c r="A194" s="172">
        <v>1</v>
      </c>
      <c r="B194" s="429" t="s">
        <v>2497</v>
      </c>
      <c r="C194" s="18">
        <v>2020</v>
      </c>
      <c r="D194" s="311" t="s">
        <v>2498</v>
      </c>
      <c r="E194" s="312" t="s">
        <v>2499</v>
      </c>
      <c r="F194" s="430" t="s">
        <v>2500</v>
      </c>
      <c r="G194" s="316" t="s">
        <v>2231</v>
      </c>
      <c r="H194" s="376"/>
      <c r="I194" s="377"/>
    </row>
    <row r="195" spans="1:9" s="378" customFormat="1" ht="19.5" customHeight="1" x14ac:dyDescent="0.2">
      <c r="A195" s="172">
        <v>2</v>
      </c>
      <c r="B195" s="431" t="s">
        <v>2501</v>
      </c>
      <c r="C195" s="18">
        <v>2023</v>
      </c>
      <c r="D195" s="29" t="s">
        <v>499</v>
      </c>
      <c r="E195" s="22" t="s">
        <v>500</v>
      </c>
      <c r="F195" s="44" t="s">
        <v>501</v>
      </c>
      <c r="G195" s="42" t="s">
        <v>2223</v>
      </c>
      <c r="H195" s="376"/>
      <c r="I195" s="377"/>
    </row>
    <row r="196" spans="1:9" s="378" customFormat="1" ht="19.5" customHeight="1" x14ac:dyDescent="0.2">
      <c r="A196" s="144">
        <v>3</v>
      </c>
      <c r="B196" s="173" t="s">
        <v>516</v>
      </c>
      <c r="C196" s="18">
        <v>2025</v>
      </c>
      <c r="D196" s="45" t="s">
        <v>518</v>
      </c>
      <c r="E196" s="47" t="s">
        <v>519</v>
      </c>
      <c r="F196" s="44" t="s">
        <v>520</v>
      </c>
      <c r="G196" s="42" t="s">
        <v>2223</v>
      </c>
      <c r="H196" s="376"/>
      <c r="I196" s="377"/>
    </row>
    <row r="197" spans="1:9" s="378" customFormat="1" ht="19.5" customHeight="1" x14ac:dyDescent="0.2">
      <c r="A197" s="144">
        <v>4</v>
      </c>
      <c r="B197" s="417" t="s">
        <v>377</v>
      </c>
      <c r="C197" s="18">
        <v>2017</v>
      </c>
      <c r="D197" s="325" t="s">
        <v>2502</v>
      </c>
      <c r="E197" s="22" t="s">
        <v>380</v>
      </c>
      <c r="F197" s="44" t="s">
        <v>381</v>
      </c>
      <c r="G197" s="42" t="s">
        <v>2223</v>
      </c>
      <c r="H197" s="376"/>
      <c r="I197" s="377"/>
    </row>
    <row r="198" spans="1:9" s="378" customFormat="1" ht="19.5" customHeight="1" x14ac:dyDescent="0.2">
      <c r="A198" s="144">
        <v>5</v>
      </c>
      <c r="B198" s="417" t="s">
        <v>425</v>
      </c>
      <c r="C198" s="18">
        <v>2019</v>
      </c>
      <c r="D198" s="29" t="s">
        <v>2503</v>
      </c>
      <c r="E198" s="43" t="s">
        <v>428</v>
      </c>
      <c r="F198" s="23" t="s">
        <v>429</v>
      </c>
      <c r="G198" s="42" t="s">
        <v>2223</v>
      </c>
      <c r="H198" s="376"/>
      <c r="I198" s="377"/>
    </row>
    <row r="199" spans="1:9" s="378" customFormat="1" ht="19.5" customHeight="1" x14ac:dyDescent="0.2">
      <c r="A199" s="144">
        <v>6</v>
      </c>
      <c r="B199" s="420" t="s">
        <v>1577</v>
      </c>
      <c r="C199" s="18">
        <v>2021</v>
      </c>
      <c r="D199" s="29" t="s">
        <v>2504</v>
      </c>
      <c r="E199" s="22" t="s">
        <v>1580</v>
      </c>
      <c r="F199" s="26" t="s">
        <v>1581</v>
      </c>
      <c r="G199" s="42" t="s">
        <v>2223</v>
      </c>
      <c r="H199" s="376"/>
      <c r="I199" s="377"/>
    </row>
    <row r="200" spans="1:9" s="300" customFormat="1" ht="19.5" customHeight="1" x14ac:dyDescent="0.2">
      <c r="A200" s="172">
        <v>7</v>
      </c>
      <c r="B200" s="191" t="s">
        <v>1592</v>
      </c>
      <c r="C200" s="18">
        <v>2022</v>
      </c>
      <c r="D200" s="20" t="s">
        <v>2505</v>
      </c>
      <c r="E200" s="22" t="s">
        <v>1595</v>
      </c>
      <c r="F200" s="42" t="s">
        <v>1596</v>
      </c>
      <c r="G200" s="42" t="s">
        <v>2223</v>
      </c>
    </row>
    <row r="201" spans="1:9" s="300" customFormat="1" ht="19.5" customHeight="1" x14ac:dyDescent="0.2">
      <c r="A201" s="144">
        <v>8</v>
      </c>
      <c r="B201" s="420" t="s">
        <v>1597</v>
      </c>
      <c r="C201" s="18">
        <v>2023</v>
      </c>
      <c r="D201" s="29" t="s">
        <v>2506</v>
      </c>
      <c r="E201" s="22" t="s">
        <v>1600</v>
      </c>
      <c r="F201" s="42" t="s">
        <v>1601</v>
      </c>
      <c r="G201" s="42" t="s">
        <v>2223</v>
      </c>
    </row>
    <row r="202" spans="1:9" s="300" customFormat="1" ht="19.5" customHeight="1" x14ac:dyDescent="0.2">
      <c r="A202" s="144">
        <v>9</v>
      </c>
      <c r="B202" s="424" t="s">
        <v>1602</v>
      </c>
      <c r="C202" s="18">
        <v>2023</v>
      </c>
      <c r="D202" s="29" t="s">
        <v>2506</v>
      </c>
      <c r="E202" s="43" t="s">
        <v>1301</v>
      </c>
      <c r="F202" s="111" t="s">
        <v>1604</v>
      </c>
      <c r="G202" s="42" t="s">
        <v>2223</v>
      </c>
    </row>
    <row r="203" spans="1:9" s="432" customFormat="1" ht="19.5" customHeight="1" x14ac:dyDescent="0.2">
      <c r="A203" s="144">
        <v>10</v>
      </c>
      <c r="B203" s="424" t="s">
        <v>1834</v>
      </c>
      <c r="C203" s="89">
        <v>2025</v>
      </c>
      <c r="D203" s="29" t="s">
        <v>1836</v>
      </c>
      <c r="E203" s="22" t="s">
        <v>1837</v>
      </c>
      <c r="F203" s="46" t="s">
        <v>1838</v>
      </c>
      <c r="G203" s="42" t="s">
        <v>2223</v>
      </c>
    </row>
    <row r="204" spans="1:9" s="432" customFormat="1" ht="19.5" customHeight="1" x14ac:dyDescent="0.2">
      <c r="A204" s="266">
        <v>11</v>
      </c>
      <c r="B204" s="427" t="s">
        <v>2153</v>
      </c>
      <c r="C204" s="89">
        <v>2025</v>
      </c>
      <c r="D204" s="20" t="s">
        <v>2503</v>
      </c>
      <c r="E204" s="43" t="s">
        <v>2155</v>
      </c>
      <c r="F204" s="42" t="s">
        <v>2156</v>
      </c>
      <c r="G204" s="42" t="s">
        <v>2223</v>
      </c>
    </row>
    <row r="205" spans="1:9" s="326" customFormat="1" ht="19.5" customHeight="1" x14ac:dyDescent="0.2">
      <c r="A205" s="266">
        <v>12</v>
      </c>
      <c r="B205" s="45" t="s">
        <v>526</v>
      </c>
      <c r="C205" s="18">
        <v>2025</v>
      </c>
      <c r="D205" s="45" t="s">
        <v>527</v>
      </c>
      <c r="E205" s="47" t="s">
        <v>528</v>
      </c>
      <c r="F205" s="42" t="s">
        <v>529</v>
      </c>
      <c r="G205" s="42" t="s">
        <v>2223</v>
      </c>
    </row>
    <row r="206" spans="1:9" s="326" customFormat="1" ht="19.5" customHeight="1" x14ac:dyDescent="0.2">
      <c r="A206" s="266">
        <v>13</v>
      </c>
      <c r="B206" s="42" t="s">
        <v>530</v>
      </c>
      <c r="C206" s="18">
        <v>2025</v>
      </c>
      <c r="D206" s="45" t="s">
        <v>532</v>
      </c>
      <c r="E206" s="47" t="s">
        <v>428</v>
      </c>
      <c r="F206" s="42" t="s">
        <v>533</v>
      </c>
      <c r="G206" s="42" t="s">
        <v>2223</v>
      </c>
    </row>
    <row r="207" spans="1:9" s="326" customFormat="1" ht="19.5" customHeight="1" x14ac:dyDescent="0.2">
      <c r="A207" s="266">
        <v>14</v>
      </c>
      <c r="B207" s="149" t="s">
        <v>538</v>
      </c>
      <c r="C207" s="91">
        <v>2026</v>
      </c>
      <c r="D207" s="149" t="s">
        <v>2507</v>
      </c>
      <c r="E207" s="152" t="s">
        <v>541</v>
      </c>
      <c r="F207" s="433" t="s">
        <v>542</v>
      </c>
      <c r="G207" s="433" t="s">
        <v>2223</v>
      </c>
    </row>
    <row r="208" spans="1:9" s="326" customFormat="1" ht="19.5" customHeight="1" x14ac:dyDescent="0.2">
      <c r="A208" s="266">
        <v>15</v>
      </c>
      <c r="B208" s="149" t="s">
        <v>543</v>
      </c>
      <c r="C208" s="91">
        <v>2026</v>
      </c>
      <c r="D208" s="149" t="s">
        <v>2508</v>
      </c>
      <c r="E208" s="152" t="s">
        <v>545</v>
      </c>
      <c r="F208" s="433" t="s">
        <v>546</v>
      </c>
      <c r="G208" s="433" t="s">
        <v>2223</v>
      </c>
    </row>
    <row r="209" spans="1:7" s="432" customFormat="1" ht="19.5" customHeight="1" x14ac:dyDescent="0.2">
      <c r="A209" s="327">
        <v>24</v>
      </c>
      <c r="B209" s="412" t="s">
        <v>2509</v>
      </c>
      <c r="C209" s="413"/>
      <c r="D209" s="434"/>
      <c r="E209" s="434"/>
      <c r="F209" s="434"/>
      <c r="G209" s="434"/>
    </row>
    <row r="210" spans="1:7" s="432" customFormat="1" ht="19.5" customHeight="1" x14ac:dyDescent="0.2">
      <c r="A210" s="172">
        <v>1</v>
      </c>
      <c r="B210" s="418" t="s">
        <v>455</v>
      </c>
      <c r="C210" s="18">
        <v>2020</v>
      </c>
      <c r="D210" s="31" t="s">
        <v>456</v>
      </c>
      <c r="E210" s="22" t="s">
        <v>457</v>
      </c>
      <c r="F210" s="419" t="s">
        <v>458</v>
      </c>
      <c r="G210" s="42" t="s">
        <v>2223</v>
      </c>
    </row>
    <row r="211" spans="1:7" s="432" customFormat="1" ht="19.5" customHeight="1" x14ac:dyDescent="0.2">
      <c r="A211" s="172">
        <v>2</v>
      </c>
      <c r="B211" s="417" t="s">
        <v>2510</v>
      </c>
      <c r="C211" s="18">
        <v>2018</v>
      </c>
      <c r="D211" s="29" t="s">
        <v>2511</v>
      </c>
      <c r="E211" s="22" t="s">
        <v>395</v>
      </c>
      <c r="F211" s="44" t="s">
        <v>396</v>
      </c>
      <c r="G211" s="42" t="s">
        <v>2223</v>
      </c>
    </row>
    <row r="212" spans="1:7" s="432" customFormat="1" ht="19.5" customHeight="1" x14ac:dyDescent="0.2">
      <c r="A212" s="144">
        <v>3</v>
      </c>
      <c r="B212" s="417" t="s">
        <v>410</v>
      </c>
      <c r="C212" s="18">
        <v>2019</v>
      </c>
      <c r="D212" s="29" t="s">
        <v>2512</v>
      </c>
      <c r="E212" s="43" t="s">
        <v>413</v>
      </c>
      <c r="F212" s="435" t="s">
        <v>414</v>
      </c>
      <c r="G212" s="42" t="s">
        <v>2223</v>
      </c>
    </row>
    <row r="213" spans="1:7" s="432" customFormat="1" ht="19.5" customHeight="1" x14ac:dyDescent="0.2">
      <c r="A213" s="144">
        <v>4</v>
      </c>
      <c r="B213" s="420" t="s">
        <v>474</v>
      </c>
      <c r="C213" s="18">
        <v>2021</v>
      </c>
      <c r="D213" s="31" t="s">
        <v>2513</v>
      </c>
      <c r="E213" s="22" t="s">
        <v>476</v>
      </c>
      <c r="F213" s="44" t="s">
        <v>477</v>
      </c>
      <c r="G213" s="42" t="s">
        <v>2223</v>
      </c>
    </row>
    <row r="214" spans="1:7" s="432" customFormat="1" ht="19.5" customHeight="1" x14ac:dyDescent="0.2">
      <c r="A214" s="144">
        <v>5</v>
      </c>
      <c r="B214" s="191" t="s">
        <v>487</v>
      </c>
      <c r="C214" s="18">
        <v>2022</v>
      </c>
      <c r="D214" s="20" t="s">
        <v>2514</v>
      </c>
      <c r="E214" s="22" t="s">
        <v>490</v>
      </c>
      <c r="F214" s="44" t="s">
        <v>491</v>
      </c>
      <c r="G214" s="42" t="s">
        <v>2223</v>
      </c>
    </row>
    <row r="215" spans="1:7" s="432" customFormat="1" ht="19.5" customHeight="1" x14ac:dyDescent="0.2">
      <c r="A215" s="144">
        <v>6</v>
      </c>
      <c r="B215" s="418" t="s">
        <v>445</v>
      </c>
      <c r="C215" s="18">
        <v>2020</v>
      </c>
      <c r="D215" s="31" t="s">
        <v>2515</v>
      </c>
      <c r="E215" s="22" t="s">
        <v>448</v>
      </c>
      <c r="F215" s="99" t="s">
        <v>449</v>
      </c>
      <c r="G215" s="42" t="s">
        <v>2223</v>
      </c>
    </row>
    <row r="216" spans="1:7" s="432" customFormat="1" ht="19.5" customHeight="1" x14ac:dyDescent="0.2">
      <c r="A216" s="172">
        <v>7</v>
      </c>
      <c r="B216" s="173" t="s">
        <v>507</v>
      </c>
      <c r="C216" s="89">
        <v>2024</v>
      </c>
      <c r="D216" s="20" t="s">
        <v>2516</v>
      </c>
      <c r="E216" s="47" t="s">
        <v>510</v>
      </c>
      <c r="F216" s="44" t="s">
        <v>511</v>
      </c>
      <c r="G216" s="42" t="s">
        <v>2223</v>
      </c>
    </row>
    <row r="217" spans="1:7" s="432" customFormat="1" ht="30.75" customHeight="1" x14ac:dyDescent="0.2">
      <c r="A217" s="144">
        <v>8</v>
      </c>
      <c r="B217" s="173" t="s">
        <v>512</v>
      </c>
      <c r="C217" s="89">
        <v>2024</v>
      </c>
      <c r="D217" s="31" t="s">
        <v>456</v>
      </c>
      <c r="E217" s="47" t="s">
        <v>514</v>
      </c>
      <c r="F217" s="44" t="s">
        <v>515</v>
      </c>
      <c r="G217" s="42" t="s">
        <v>2223</v>
      </c>
    </row>
    <row r="218" spans="1:7" s="432" customFormat="1" ht="19.5" customHeight="1" x14ac:dyDescent="0.2">
      <c r="A218" s="144">
        <v>9</v>
      </c>
      <c r="B218" s="431" t="s">
        <v>492</v>
      </c>
      <c r="C218" s="18">
        <v>2022</v>
      </c>
      <c r="D218" s="29" t="s">
        <v>2517</v>
      </c>
      <c r="E218" s="22" t="s">
        <v>495</v>
      </c>
      <c r="F218" s="42" t="s">
        <v>496</v>
      </c>
      <c r="G218" s="42" t="s">
        <v>2223</v>
      </c>
    </row>
    <row r="219" spans="1:7" s="432" customFormat="1" ht="19.5" customHeight="1" x14ac:dyDescent="0.2">
      <c r="A219" s="144">
        <v>10</v>
      </c>
      <c r="B219" s="436" t="s">
        <v>1605</v>
      </c>
      <c r="C219" s="18">
        <v>2023</v>
      </c>
      <c r="D219" s="29" t="s">
        <v>2518</v>
      </c>
      <c r="E219" s="22" t="s">
        <v>1608</v>
      </c>
      <c r="F219" s="20" t="s">
        <v>1609</v>
      </c>
      <c r="G219" s="42" t="s">
        <v>2223</v>
      </c>
    </row>
    <row r="220" spans="1:7" s="432" customFormat="1" ht="19.5" customHeight="1" x14ac:dyDescent="0.2">
      <c r="A220" s="266">
        <v>11</v>
      </c>
      <c r="B220" s="436" t="s">
        <v>1610</v>
      </c>
      <c r="C220" s="18">
        <v>2023</v>
      </c>
      <c r="D220" s="31" t="s">
        <v>456</v>
      </c>
      <c r="E220" s="22" t="s">
        <v>1612</v>
      </c>
      <c r="F220" s="42" t="s">
        <v>1613</v>
      </c>
      <c r="G220" s="42" t="s">
        <v>2223</v>
      </c>
    </row>
    <row r="221" spans="1:7" s="432" customFormat="1" ht="19.5" customHeight="1" x14ac:dyDescent="0.2">
      <c r="A221" s="327">
        <v>25</v>
      </c>
      <c r="B221" s="412" t="s">
        <v>2519</v>
      </c>
      <c r="C221" s="413"/>
      <c r="D221" s="434"/>
      <c r="E221" s="434"/>
      <c r="F221" s="434"/>
      <c r="G221" s="434"/>
    </row>
    <row r="222" spans="1:7" s="432" customFormat="1" ht="19.5" customHeight="1" x14ac:dyDescent="0.2">
      <c r="A222" s="172">
        <v>1</v>
      </c>
      <c r="B222" s="59" t="s">
        <v>2520</v>
      </c>
      <c r="C222" s="18">
        <v>2006</v>
      </c>
      <c r="D222" s="186" t="s">
        <v>2521</v>
      </c>
      <c r="E222" s="22" t="s">
        <v>2522</v>
      </c>
      <c r="F222" s="29" t="s">
        <v>361</v>
      </c>
      <c r="G222" s="42" t="s">
        <v>2223</v>
      </c>
    </row>
    <row r="223" spans="1:7" s="432" customFormat="1" ht="19.5" customHeight="1" x14ac:dyDescent="0.2">
      <c r="A223" s="172">
        <v>2</v>
      </c>
      <c r="B223" s="417" t="s">
        <v>430</v>
      </c>
      <c r="C223" s="18">
        <v>2020</v>
      </c>
      <c r="D223" s="29" t="s">
        <v>432</v>
      </c>
      <c r="E223" s="43" t="s">
        <v>433</v>
      </c>
      <c r="F223" s="23" t="s">
        <v>434</v>
      </c>
      <c r="G223" s="42" t="s">
        <v>2223</v>
      </c>
    </row>
    <row r="224" spans="1:7" s="432" customFormat="1" ht="19.5" customHeight="1" x14ac:dyDescent="0.2">
      <c r="A224" s="172">
        <v>3</v>
      </c>
      <c r="B224" s="420" t="s">
        <v>469</v>
      </c>
      <c r="C224" s="18">
        <v>2021</v>
      </c>
      <c r="D224" s="31" t="s">
        <v>2523</v>
      </c>
      <c r="E224" s="22" t="s">
        <v>472</v>
      </c>
      <c r="F224" s="44" t="s">
        <v>473</v>
      </c>
      <c r="G224" s="42" t="s">
        <v>2223</v>
      </c>
    </row>
    <row r="225" spans="1:7" s="432" customFormat="1" ht="19.5" customHeight="1" x14ac:dyDescent="0.2">
      <c r="A225" s="172">
        <v>4</v>
      </c>
      <c r="B225" s="424" t="s">
        <v>1847</v>
      </c>
      <c r="C225" s="89">
        <v>2024</v>
      </c>
      <c r="D225" s="29" t="s">
        <v>2524</v>
      </c>
      <c r="E225" s="22" t="s">
        <v>1850</v>
      </c>
      <c r="F225" s="44" t="s">
        <v>1851</v>
      </c>
      <c r="G225" s="42" t="s">
        <v>2223</v>
      </c>
    </row>
    <row r="226" spans="1:7" s="432" customFormat="1" ht="19.5" customHeight="1" x14ac:dyDescent="0.2">
      <c r="A226" s="172">
        <v>5</v>
      </c>
      <c r="B226" s="191" t="s">
        <v>482</v>
      </c>
      <c r="C226" s="18">
        <v>2022</v>
      </c>
      <c r="D226" s="20" t="s">
        <v>2525</v>
      </c>
      <c r="E226" s="22" t="s">
        <v>485</v>
      </c>
      <c r="F226" s="44" t="s">
        <v>486</v>
      </c>
      <c r="G226" s="42" t="s">
        <v>2223</v>
      </c>
    </row>
    <row r="227" spans="1:7" s="432" customFormat="1" ht="19.5" customHeight="1" x14ac:dyDescent="0.2">
      <c r="A227" s="172">
        <v>6</v>
      </c>
      <c r="B227" s="437" t="s">
        <v>2526</v>
      </c>
      <c r="C227" s="18">
        <v>2018</v>
      </c>
      <c r="D227" s="406" t="s">
        <v>2527</v>
      </c>
      <c r="E227" s="312" t="s">
        <v>2528</v>
      </c>
      <c r="F227" s="313" t="s">
        <v>2529</v>
      </c>
      <c r="G227" s="316" t="s">
        <v>2231</v>
      </c>
    </row>
    <row r="228" spans="1:7" s="326" customFormat="1" ht="19.5" customHeight="1" x14ac:dyDescent="0.2">
      <c r="A228" s="18">
        <v>7</v>
      </c>
      <c r="B228" s="45" t="s">
        <v>1614</v>
      </c>
      <c r="C228" s="89">
        <v>2026</v>
      </c>
      <c r="D228" s="45" t="s">
        <v>2530</v>
      </c>
      <c r="E228" s="73" t="s">
        <v>1617</v>
      </c>
      <c r="F228" s="20" t="s">
        <v>1618</v>
      </c>
      <c r="G228" s="42" t="s">
        <v>2223</v>
      </c>
    </row>
    <row r="229" spans="1:7" s="432" customFormat="1" ht="19.5" customHeight="1" x14ac:dyDescent="0.2">
      <c r="A229" s="327">
        <v>26</v>
      </c>
      <c r="B229" s="412" t="s">
        <v>2531</v>
      </c>
      <c r="C229" s="413"/>
      <c r="D229" s="434"/>
      <c r="E229" s="434"/>
      <c r="F229" s="434"/>
      <c r="G229" s="434"/>
    </row>
    <row r="230" spans="1:7" s="432" customFormat="1" ht="19.5" customHeight="1" x14ac:dyDescent="0.2">
      <c r="A230" s="172">
        <v>1</v>
      </c>
      <c r="B230" s="417" t="s">
        <v>372</v>
      </c>
      <c r="C230" s="18">
        <v>2017</v>
      </c>
      <c r="D230" s="325" t="s">
        <v>374</v>
      </c>
      <c r="E230" s="22" t="s">
        <v>375</v>
      </c>
      <c r="F230" s="44" t="s">
        <v>376</v>
      </c>
      <c r="G230" s="42" t="s">
        <v>2223</v>
      </c>
    </row>
    <row r="231" spans="1:7" s="432" customFormat="1" ht="19.5" customHeight="1" x14ac:dyDescent="0.2">
      <c r="A231" s="172">
        <v>2</v>
      </c>
      <c r="B231" s="417" t="s">
        <v>397</v>
      </c>
      <c r="C231" s="18">
        <v>2018</v>
      </c>
      <c r="D231" s="29" t="s">
        <v>2532</v>
      </c>
      <c r="E231" s="22" t="s">
        <v>399</v>
      </c>
      <c r="F231" s="44" t="s">
        <v>400</v>
      </c>
      <c r="G231" s="42" t="s">
        <v>2223</v>
      </c>
    </row>
    <row r="232" spans="1:7" s="432" customFormat="1" ht="19.5" customHeight="1" x14ac:dyDescent="0.2">
      <c r="A232" s="172">
        <v>3</v>
      </c>
      <c r="B232" s="420" t="s">
        <v>464</v>
      </c>
      <c r="C232" s="18">
        <v>2021</v>
      </c>
      <c r="D232" s="31" t="s">
        <v>466</v>
      </c>
      <c r="E232" s="22" t="s">
        <v>467</v>
      </c>
      <c r="F232" s="44" t="s">
        <v>468</v>
      </c>
      <c r="G232" s="42" t="s">
        <v>2223</v>
      </c>
    </row>
    <row r="233" spans="1:7" s="432" customFormat="1" ht="19.5" customHeight="1" x14ac:dyDescent="0.2">
      <c r="A233" s="172">
        <v>4</v>
      </c>
      <c r="B233" s="436" t="s">
        <v>502</v>
      </c>
      <c r="C233" s="89">
        <v>2024</v>
      </c>
      <c r="D233" s="29" t="s">
        <v>2533</v>
      </c>
      <c r="E233" s="22" t="s">
        <v>505</v>
      </c>
      <c r="F233" s="44" t="s">
        <v>506</v>
      </c>
      <c r="G233" s="42" t="s">
        <v>2223</v>
      </c>
    </row>
    <row r="234" spans="1:7" s="432" customFormat="1" ht="19.5" customHeight="1" x14ac:dyDescent="0.2">
      <c r="A234" s="172">
        <v>5</v>
      </c>
      <c r="B234" s="420" t="s">
        <v>2534</v>
      </c>
      <c r="C234" s="18">
        <v>2022</v>
      </c>
      <c r="D234" s="42" t="s">
        <v>480</v>
      </c>
      <c r="E234" s="43" t="s">
        <v>481</v>
      </c>
      <c r="F234" s="44" t="s">
        <v>381</v>
      </c>
      <c r="G234" s="42" t="s">
        <v>2223</v>
      </c>
    </row>
    <row r="235" spans="1:7" s="432" customFormat="1" ht="19.5" customHeight="1" x14ac:dyDescent="0.2">
      <c r="A235" s="172">
        <v>6</v>
      </c>
      <c r="B235" s="417" t="s">
        <v>420</v>
      </c>
      <c r="C235" s="18">
        <v>2019</v>
      </c>
      <c r="D235" s="29" t="s">
        <v>2535</v>
      </c>
      <c r="E235" s="43" t="s">
        <v>423</v>
      </c>
      <c r="F235" s="23" t="s">
        <v>424</v>
      </c>
      <c r="G235" s="42" t="s">
        <v>2223</v>
      </c>
    </row>
    <row r="236" spans="1:7" s="432" customFormat="1" ht="19.5" customHeight="1" x14ac:dyDescent="0.2">
      <c r="A236" s="214">
        <v>7</v>
      </c>
      <c r="B236" s="420" t="s">
        <v>1587</v>
      </c>
      <c r="C236" s="18">
        <v>2021</v>
      </c>
      <c r="D236" s="31" t="s">
        <v>1589</v>
      </c>
      <c r="E236" s="22" t="s">
        <v>1590</v>
      </c>
      <c r="F236" s="23" t="s">
        <v>1591</v>
      </c>
      <c r="G236" s="42" t="s">
        <v>2223</v>
      </c>
    </row>
    <row r="237" spans="1:7" s="432" customFormat="1" ht="19.5" customHeight="1" x14ac:dyDescent="0.2">
      <c r="A237" s="214">
        <v>8</v>
      </c>
      <c r="B237" s="59" t="s">
        <v>2143</v>
      </c>
      <c r="C237" s="18">
        <v>2011</v>
      </c>
      <c r="D237" s="29" t="s">
        <v>2145</v>
      </c>
      <c r="E237" s="22" t="s">
        <v>2146</v>
      </c>
      <c r="F237" s="29" t="s">
        <v>2147</v>
      </c>
      <c r="G237" s="42" t="s">
        <v>2223</v>
      </c>
    </row>
    <row r="238" spans="1:7" s="432" customFormat="1" ht="19.5" customHeight="1" x14ac:dyDescent="0.2">
      <c r="A238" s="214">
        <v>9</v>
      </c>
      <c r="B238" s="45" t="s">
        <v>1852</v>
      </c>
      <c r="C238" s="1">
        <v>2025</v>
      </c>
      <c r="D238" s="235" t="s">
        <v>1854</v>
      </c>
      <c r="E238" s="236" t="s">
        <v>1855</v>
      </c>
      <c r="F238" s="41" t="s">
        <v>1856</v>
      </c>
      <c r="G238" s="42" t="s">
        <v>2223</v>
      </c>
    </row>
    <row r="239" spans="1:7" s="432" customFormat="1" ht="19.5" customHeight="1" x14ac:dyDescent="0.2">
      <c r="A239" s="327">
        <v>27</v>
      </c>
      <c r="B239" s="412" t="s">
        <v>2536</v>
      </c>
      <c r="C239" s="413"/>
      <c r="D239" s="434"/>
      <c r="E239" s="434"/>
      <c r="F239" s="434"/>
      <c r="G239" s="434"/>
    </row>
    <row r="240" spans="1:7" s="432" customFormat="1" ht="19.5" customHeight="1" x14ac:dyDescent="0.2">
      <c r="A240" s="172">
        <v>1</v>
      </c>
      <c r="B240" s="436" t="s">
        <v>651</v>
      </c>
      <c r="C240" s="18">
        <v>2023</v>
      </c>
      <c r="D240" s="29" t="s">
        <v>2537</v>
      </c>
      <c r="E240" s="22" t="s">
        <v>654</v>
      </c>
      <c r="F240" s="20" t="s">
        <v>655</v>
      </c>
      <c r="G240" s="42" t="s">
        <v>2223</v>
      </c>
    </row>
    <row r="241" spans="1:7" s="432" customFormat="1" ht="19.5" customHeight="1" x14ac:dyDescent="0.2">
      <c r="A241" s="172">
        <v>2</v>
      </c>
      <c r="B241" s="60" t="s">
        <v>2538</v>
      </c>
      <c r="C241" s="18">
        <v>2024</v>
      </c>
      <c r="D241" s="29" t="s">
        <v>2539</v>
      </c>
      <c r="E241" s="22" t="s">
        <v>662</v>
      </c>
      <c r="F241" s="438" t="s">
        <v>663</v>
      </c>
      <c r="G241" s="42" t="s">
        <v>2223</v>
      </c>
    </row>
    <row r="242" spans="1:7" s="432" customFormat="1" ht="19.5" customHeight="1" x14ac:dyDescent="0.2">
      <c r="A242" s="172">
        <v>3</v>
      </c>
      <c r="B242" s="417" t="s">
        <v>588</v>
      </c>
      <c r="C242" s="18">
        <v>2019</v>
      </c>
      <c r="D242" s="21" t="s">
        <v>2540</v>
      </c>
      <c r="E242" s="22" t="s">
        <v>591</v>
      </c>
      <c r="F242" s="20" t="s">
        <v>592</v>
      </c>
      <c r="G242" s="42" t="s">
        <v>2223</v>
      </c>
    </row>
    <row r="243" spans="1:7" s="432" customFormat="1" ht="19.5" customHeight="1" x14ac:dyDescent="0.2">
      <c r="A243" s="172">
        <v>4</v>
      </c>
      <c r="B243" s="418" t="s">
        <v>617</v>
      </c>
      <c r="C243" s="18">
        <v>2020</v>
      </c>
      <c r="D243" s="31" t="s">
        <v>2541</v>
      </c>
      <c r="E243" s="22" t="s">
        <v>620</v>
      </c>
      <c r="F243" s="46" t="s">
        <v>621</v>
      </c>
      <c r="G243" s="42" t="s">
        <v>2223</v>
      </c>
    </row>
    <row r="244" spans="1:7" s="432" customFormat="1" ht="19.5" customHeight="1" x14ac:dyDescent="0.2">
      <c r="A244" s="172">
        <v>5</v>
      </c>
      <c r="B244" s="417" t="s">
        <v>612</v>
      </c>
      <c r="C244" s="18">
        <v>2020</v>
      </c>
      <c r="D244" s="29" t="s">
        <v>2542</v>
      </c>
      <c r="E244" s="22" t="s">
        <v>615</v>
      </c>
      <c r="F244" s="46" t="s">
        <v>616</v>
      </c>
      <c r="G244" s="42" t="s">
        <v>2223</v>
      </c>
    </row>
    <row r="245" spans="1:7" s="432" customFormat="1" ht="19.5" customHeight="1" x14ac:dyDescent="0.2">
      <c r="A245" s="172">
        <v>6</v>
      </c>
      <c r="B245" s="420" t="s">
        <v>627</v>
      </c>
      <c r="C245" s="18">
        <v>2022</v>
      </c>
      <c r="D245" s="42" t="s">
        <v>2543</v>
      </c>
      <c r="E245" s="43" t="s">
        <v>630</v>
      </c>
      <c r="F245" s="46" t="s">
        <v>631</v>
      </c>
      <c r="G245" s="42" t="s">
        <v>2223</v>
      </c>
    </row>
    <row r="246" spans="1:7" s="432" customFormat="1" ht="19.5" customHeight="1" x14ac:dyDescent="0.2">
      <c r="A246" s="172">
        <v>7</v>
      </c>
      <c r="B246" s="420" t="s">
        <v>632</v>
      </c>
      <c r="C246" s="18">
        <v>2022</v>
      </c>
      <c r="D246" s="42" t="s">
        <v>2541</v>
      </c>
      <c r="E246" s="43" t="s">
        <v>634</v>
      </c>
      <c r="F246" s="42" t="s">
        <v>635</v>
      </c>
      <c r="G246" s="42" t="s">
        <v>2223</v>
      </c>
    </row>
    <row r="247" spans="1:7" s="432" customFormat="1" ht="19.5" customHeight="1" x14ac:dyDescent="0.2">
      <c r="A247" s="172">
        <v>8</v>
      </c>
      <c r="B247" s="59" t="s">
        <v>1501</v>
      </c>
      <c r="C247" s="190">
        <v>1959</v>
      </c>
      <c r="D247" s="29" t="s">
        <v>2544</v>
      </c>
      <c r="E247" s="22" t="s">
        <v>1504</v>
      </c>
      <c r="F247" s="20" t="s">
        <v>1505</v>
      </c>
      <c r="G247" s="42" t="s">
        <v>2223</v>
      </c>
    </row>
    <row r="248" spans="1:7" s="432" customFormat="1" ht="19.5" customHeight="1" x14ac:dyDescent="0.2">
      <c r="A248" s="172">
        <v>9</v>
      </c>
      <c r="B248" s="59" t="s">
        <v>1867</v>
      </c>
      <c r="C248" s="39">
        <v>2020</v>
      </c>
      <c r="D248" s="21" t="s">
        <v>2545</v>
      </c>
      <c r="E248" s="22" t="s">
        <v>1870</v>
      </c>
      <c r="F248" s="44" t="s">
        <v>1871</v>
      </c>
      <c r="G248" s="42" t="s">
        <v>2223</v>
      </c>
    </row>
    <row r="249" spans="1:7" s="432" customFormat="1" ht="19.5" customHeight="1" x14ac:dyDescent="0.2">
      <c r="A249" s="172">
        <v>10</v>
      </c>
      <c r="B249" s="426" t="s">
        <v>2546</v>
      </c>
      <c r="C249" s="89">
        <v>1998</v>
      </c>
      <c r="D249" s="323" t="s">
        <v>2547</v>
      </c>
      <c r="E249" s="337" t="s">
        <v>2548</v>
      </c>
      <c r="F249" s="360" t="s">
        <v>2549</v>
      </c>
      <c r="G249" s="316" t="s">
        <v>2231</v>
      </c>
    </row>
    <row r="250" spans="1:7" s="432" customFormat="1" ht="19.5" customHeight="1" x14ac:dyDescent="0.2">
      <c r="A250" s="144">
        <v>11</v>
      </c>
      <c r="B250" s="426" t="s">
        <v>2550</v>
      </c>
      <c r="C250" s="18">
        <v>1999</v>
      </c>
      <c r="D250" s="323" t="s">
        <v>2551</v>
      </c>
      <c r="E250" s="337" t="s">
        <v>2552</v>
      </c>
      <c r="F250" s="323" t="s">
        <v>2553</v>
      </c>
      <c r="G250" s="316" t="s">
        <v>2231</v>
      </c>
    </row>
    <row r="251" spans="1:7" s="432" customFormat="1" ht="19.5" customHeight="1" x14ac:dyDescent="0.2">
      <c r="A251" s="327">
        <v>28</v>
      </c>
      <c r="B251" s="412" t="s">
        <v>2554</v>
      </c>
      <c r="C251" s="413"/>
      <c r="D251" s="434"/>
      <c r="E251" s="434"/>
      <c r="F251" s="434"/>
      <c r="G251" s="434"/>
    </row>
    <row r="252" spans="1:7" s="432" customFormat="1" ht="19.5" customHeight="1" x14ac:dyDescent="0.2">
      <c r="A252" s="172">
        <v>1</v>
      </c>
      <c r="B252" s="417" t="s">
        <v>2555</v>
      </c>
      <c r="C252" s="18">
        <v>2012</v>
      </c>
      <c r="D252" s="325" t="s">
        <v>2556</v>
      </c>
      <c r="E252" s="43" t="s">
        <v>551</v>
      </c>
      <c r="F252" s="42" t="s">
        <v>552</v>
      </c>
      <c r="G252" s="42" t="s">
        <v>2223</v>
      </c>
    </row>
    <row r="253" spans="1:7" s="432" customFormat="1" ht="19.5" customHeight="1" x14ac:dyDescent="0.2">
      <c r="A253" s="172">
        <v>2</v>
      </c>
      <c r="B253" s="439" t="s">
        <v>573</v>
      </c>
      <c r="C253" s="39">
        <v>2018</v>
      </c>
      <c r="D253" s="93" t="s">
        <v>2557</v>
      </c>
      <c r="E253" s="22" t="s">
        <v>2558</v>
      </c>
      <c r="F253" s="37" t="s">
        <v>577</v>
      </c>
      <c r="G253" s="42" t="s">
        <v>2223</v>
      </c>
    </row>
    <row r="254" spans="1:7" s="432" customFormat="1" ht="19.5" customHeight="1" x14ac:dyDescent="0.2">
      <c r="A254" s="172">
        <v>3</v>
      </c>
      <c r="B254" s="440" t="s">
        <v>603</v>
      </c>
      <c r="C254" s="39">
        <v>2019</v>
      </c>
      <c r="D254" s="29" t="s">
        <v>2559</v>
      </c>
      <c r="E254" s="43" t="s">
        <v>605</v>
      </c>
      <c r="F254" s="20" t="s">
        <v>606</v>
      </c>
      <c r="G254" s="42" t="s">
        <v>2223</v>
      </c>
    </row>
    <row r="255" spans="1:7" s="432" customFormat="1" ht="19.5" customHeight="1" x14ac:dyDescent="0.2">
      <c r="A255" s="172">
        <v>4</v>
      </c>
      <c r="B255" s="431" t="s">
        <v>1872</v>
      </c>
      <c r="C255" s="18">
        <v>2022</v>
      </c>
      <c r="D255" s="29" t="s">
        <v>2560</v>
      </c>
      <c r="E255" s="43" t="s">
        <v>1875</v>
      </c>
      <c r="F255" s="44" t="s">
        <v>1876</v>
      </c>
      <c r="G255" s="42" t="s">
        <v>2223</v>
      </c>
    </row>
    <row r="256" spans="1:7" s="432" customFormat="1" ht="19.5" customHeight="1" x14ac:dyDescent="0.2">
      <c r="A256" s="172">
        <v>5</v>
      </c>
      <c r="B256" s="441" t="s">
        <v>2561</v>
      </c>
      <c r="C256" s="18">
        <v>2021</v>
      </c>
      <c r="D256" s="411" t="s">
        <v>2562</v>
      </c>
      <c r="E256" s="337" t="s">
        <v>2563</v>
      </c>
      <c r="F256" s="307" t="s">
        <v>2564</v>
      </c>
      <c r="G256" s="316" t="s">
        <v>2231</v>
      </c>
    </row>
    <row r="257" spans="1:7" s="443" customFormat="1" ht="19.5" customHeight="1" x14ac:dyDescent="0.2">
      <c r="A257" s="327">
        <v>29</v>
      </c>
      <c r="B257" s="412" t="s">
        <v>2565</v>
      </c>
      <c r="C257" s="413"/>
      <c r="D257" s="442"/>
      <c r="E257" s="442"/>
      <c r="F257" s="442"/>
      <c r="G257" s="442"/>
    </row>
    <row r="258" spans="1:7" s="315" customFormat="1" ht="19.5" customHeight="1" x14ac:dyDescent="0.2">
      <c r="A258" s="172">
        <v>1</v>
      </c>
      <c r="B258" s="59" t="s">
        <v>1862</v>
      </c>
      <c r="C258" s="18">
        <v>2014</v>
      </c>
      <c r="D258" s="29" t="s">
        <v>1864</v>
      </c>
      <c r="E258" s="22" t="s">
        <v>1865</v>
      </c>
      <c r="F258" s="42" t="s">
        <v>1866</v>
      </c>
      <c r="G258" s="42" t="s">
        <v>2223</v>
      </c>
    </row>
    <row r="259" spans="1:7" s="378" customFormat="1" ht="19.5" customHeight="1" x14ac:dyDescent="0.2">
      <c r="A259" s="172">
        <v>2</v>
      </c>
      <c r="B259" s="417" t="s">
        <v>598</v>
      </c>
      <c r="C259" s="18">
        <v>2019</v>
      </c>
      <c r="D259" s="29" t="s">
        <v>2566</v>
      </c>
      <c r="E259" s="43" t="s">
        <v>601</v>
      </c>
      <c r="F259" s="20" t="s">
        <v>602</v>
      </c>
      <c r="G259" s="42" t="s">
        <v>2223</v>
      </c>
    </row>
    <row r="260" spans="1:7" s="378" customFormat="1" ht="19.5" customHeight="1" x14ac:dyDescent="0.2">
      <c r="A260" s="172">
        <v>3</v>
      </c>
      <c r="B260" s="415" t="s">
        <v>1506</v>
      </c>
      <c r="C260" s="18">
        <v>2009</v>
      </c>
      <c r="D260" s="325" t="s">
        <v>2567</v>
      </c>
      <c r="E260" s="43" t="s">
        <v>1508</v>
      </c>
      <c r="F260" s="325" t="s">
        <v>1509</v>
      </c>
      <c r="G260" s="42" t="s">
        <v>2223</v>
      </c>
    </row>
    <row r="261" spans="1:7" s="378" customFormat="1" ht="19.5" customHeight="1" x14ac:dyDescent="0.2">
      <c r="A261" s="172">
        <v>4</v>
      </c>
      <c r="B261" s="420" t="s">
        <v>1510</v>
      </c>
      <c r="C261" s="18">
        <v>2020</v>
      </c>
      <c r="D261" s="325" t="s">
        <v>2568</v>
      </c>
      <c r="E261" s="22" t="s">
        <v>1513</v>
      </c>
      <c r="F261" s="42" t="s">
        <v>1514</v>
      </c>
      <c r="G261" s="42" t="s">
        <v>2223</v>
      </c>
    </row>
    <row r="262" spans="1:7" s="378" customFormat="1" ht="19.5" customHeight="1" x14ac:dyDescent="0.2">
      <c r="A262" s="172">
        <v>5</v>
      </c>
      <c r="B262" s="59" t="s">
        <v>2061</v>
      </c>
      <c r="C262" s="18">
        <v>2024</v>
      </c>
      <c r="D262" s="29" t="s">
        <v>2569</v>
      </c>
      <c r="E262" s="22" t="s">
        <v>2064</v>
      </c>
      <c r="F262" s="42" t="s">
        <v>2065</v>
      </c>
      <c r="G262" s="42" t="s">
        <v>2223</v>
      </c>
    </row>
    <row r="263" spans="1:7" s="326" customFormat="1" ht="19.5" customHeight="1" x14ac:dyDescent="0.2">
      <c r="A263" s="39">
        <v>6</v>
      </c>
      <c r="B263" s="109" t="s">
        <v>2066</v>
      </c>
      <c r="C263" s="81">
        <v>2025</v>
      </c>
      <c r="D263" s="109" t="s">
        <v>2067</v>
      </c>
      <c r="E263" s="233" t="s">
        <v>2068</v>
      </c>
      <c r="F263" s="60" t="s">
        <v>2069</v>
      </c>
      <c r="G263" s="42" t="s">
        <v>2223</v>
      </c>
    </row>
    <row r="264" spans="1:7" s="314" customFormat="1" ht="19.5" customHeight="1" x14ac:dyDescent="0.2">
      <c r="A264" s="444">
        <v>7</v>
      </c>
      <c r="B264" s="445" t="s">
        <v>2570</v>
      </c>
      <c r="C264" s="18">
        <v>2020</v>
      </c>
      <c r="D264" s="411" t="s">
        <v>2571</v>
      </c>
      <c r="E264" s="337" t="s">
        <v>2572</v>
      </c>
      <c r="F264" s="307" t="s">
        <v>2573</v>
      </c>
      <c r="G264" s="316" t="s">
        <v>2231</v>
      </c>
    </row>
    <row r="265" spans="1:7" s="378" customFormat="1" ht="19.5" customHeight="1" x14ac:dyDescent="0.2">
      <c r="A265" s="327">
        <v>30</v>
      </c>
      <c r="B265" s="412" t="s">
        <v>2574</v>
      </c>
      <c r="C265" s="413"/>
      <c r="D265" s="375"/>
      <c r="E265" s="375"/>
      <c r="F265" s="375"/>
      <c r="G265" s="375"/>
    </row>
    <row r="266" spans="1:7" s="368" customFormat="1" ht="19.5" customHeight="1" x14ac:dyDescent="0.2">
      <c r="A266" s="446">
        <v>1</v>
      </c>
      <c r="B266" s="447" t="s">
        <v>2575</v>
      </c>
      <c r="C266" s="446">
        <v>2016</v>
      </c>
      <c r="D266" s="447" t="s">
        <v>2058</v>
      </c>
      <c r="E266" s="357" t="s">
        <v>2576</v>
      </c>
      <c r="F266" s="448" t="s">
        <v>2577</v>
      </c>
      <c r="G266" s="316" t="s">
        <v>2231</v>
      </c>
    </row>
    <row r="267" spans="1:7" s="432" customFormat="1" ht="19.5" customHeight="1" x14ac:dyDescent="0.2">
      <c r="A267" s="172">
        <v>2</v>
      </c>
      <c r="B267" s="36" t="s">
        <v>1629</v>
      </c>
      <c r="C267" s="89">
        <v>2024</v>
      </c>
      <c r="D267" s="325" t="s">
        <v>1631</v>
      </c>
      <c r="E267" s="22" t="s">
        <v>1632</v>
      </c>
      <c r="F267" s="60" t="s">
        <v>1633</v>
      </c>
      <c r="G267" s="42" t="s">
        <v>2223</v>
      </c>
    </row>
    <row r="268" spans="1:7" s="432" customFormat="1" ht="19.5" customHeight="1" x14ac:dyDescent="0.2">
      <c r="A268" s="172">
        <v>3</v>
      </c>
      <c r="B268" s="26" t="s">
        <v>2578</v>
      </c>
      <c r="C268" s="18">
        <v>2017</v>
      </c>
      <c r="D268" s="325" t="s">
        <v>2579</v>
      </c>
      <c r="E268" s="43" t="s">
        <v>566</v>
      </c>
      <c r="F268" s="42" t="s">
        <v>567</v>
      </c>
      <c r="G268" s="42" t="s">
        <v>2223</v>
      </c>
    </row>
    <row r="269" spans="1:7" s="432" customFormat="1" ht="19.5" customHeight="1" x14ac:dyDescent="0.2">
      <c r="A269" s="172">
        <v>4</v>
      </c>
      <c r="B269" s="29" t="s">
        <v>2580</v>
      </c>
      <c r="C269" s="18">
        <v>2017</v>
      </c>
      <c r="D269" s="29" t="s">
        <v>2581</v>
      </c>
      <c r="E269" s="22" t="s">
        <v>2582</v>
      </c>
      <c r="F269" s="42" t="s">
        <v>572</v>
      </c>
      <c r="G269" s="42" t="s">
        <v>2223</v>
      </c>
    </row>
    <row r="270" spans="1:7" s="300" customFormat="1" ht="30" customHeight="1" x14ac:dyDescent="0.2">
      <c r="A270" s="172">
        <v>5</v>
      </c>
      <c r="B270" s="29" t="s">
        <v>2056</v>
      </c>
      <c r="C270" s="18">
        <v>2020</v>
      </c>
      <c r="D270" s="29" t="s">
        <v>2058</v>
      </c>
      <c r="E270" s="22" t="s">
        <v>2059</v>
      </c>
      <c r="F270" s="257" t="s">
        <v>2060</v>
      </c>
      <c r="G270" s="42" t="s">
        <v>2223</v>
      </c>
    </row>
    <row r="271" spans="1:7" s="300" customFormat="1" ht="19.5" customHeight="1" x14ac:dyDescent="0.2">
      <c r="A271" s="170">
        <v>6</v>
      </c>
      <c r="B271" s="31" t="s">
        <v>607</v>
      </c>
      <c r="C271" s="18">
        <v>2020</v>
      </c>
      <c r="D271" s="31" t="s">
        <v>2583</v>
      </c>
      <c r="E271" s="22" t="s">
        <v>2584</v>
      </c>
      <c r="F271" s="46" t="s">
        <v>611</v>
      </c>
      <c r="G271" s="42" t="s">
        <v>2223</v>
      </c>
    </row>
    <row r="272" spans="1:7" s="300" customFormat="1" ht="19.5" customHeight="1" x14ac:dyDescent="0.2">
      <c r="A272" s="327">
        <v>31</v>
      </c>
      <c r="B272" s="449" t="s">
        <v>2585</v>
      </c>
      <c r="C272" s="362"/>
      <c r="D272" s="450"/>
      <c r="E272" s="450"/>
      <c r="F272" s="450"/>
      <c r="G272" s="450"/>
    </row>
    <row r="273" spans="1:7" s="300" customFormat="1" ht="19.5" customHeight="1" x14ac:dyDescent="0.2">
      <c r="A273" s="172">
        <v>1</v>
      </c>
      <c r="B273" s="29" t="s">
        <v>553</v>
      </c>
      <c r="C273" s="18">
        <v>2003</v>
      </c>
      <c r="D273" s="29" t="s">
        <v>2586</v>
      </c>
      <c r="E273" s="22" t="s">
        <v>2587</v>
      </c>
      <c r="F273" s="29" t="s">
        <v>557</v>
      </c>
      <c r="G273" s="42" t="s">
        <v>2223</v>
      </c>
    </row>
    <row r="274" spans="1:7" s="300" customFormat="1" ht="19.5" customHeight="1" x14ac:dyDescent="0.2">
      <c r="A274" s="172">
        <v>2</v>
      </c>
      <c r="B274" s="99" t="s">
        <v>646</v>
      </c>
      <c r="C274" s="18">
        <v>2023</v>
      </c>
      <c r="D274" s="29" t="s">
        <v>2588</v>
      </c>
      <c r="E274" s="22" t="s">
        <v>649</v>
      </c>
      <c r="F274" s="23" t="s">
        <v>650</v>
      </c>
      <c r="G274" s="42" t="s">
        <v>2223</v>
      </c>
    </row>
    <row r="275" spans="1:7" s="300" customFormat="1" ht="19.5" customHeight="1" x14ac:dyDescent="0.25">
      <c r="A275" s="172">
        <v>3</v>
      </c>
      <c r="B275" s="339" t="s">
        <v>1624</v>
      </c>
      <c r="C275" s="18">
        <v>2023</v>
      </c>
      <c r="D275" s="20" t="s">
        <v>2589</v>
      </c>
      <c r="E275" s="22" t="s">
        <v>1627</v>
      </c>
      <c r="F275" s="42" t="s">
        <v>1628</v>
      </c>
      <c r="G275" s="42" t="s">
        <v>2223</v>
      </c>
    </row>
    <row r="276" spans="1:7" s="300" customFormat="1" ht="19.5" customHeight="1" x14ac:dyDescent="0.2">
      <c r="A276" s="172">
        <v>4</v>
      </c>
      <c r="B276" s="36" t="s">
        <v>1634</v>
      </c>
      <c r="C276" s="89">
        <v>2024</v>
      </c>
      <c r="D276" s="325" t="s">
        <v>1636</v>
      </c>
      <c r="E276" s="22" t="s">
        <v>1637</v>
      </c>
      <c r="F276" s="111" t="s">
        <v>1638</v>
      </c>
      <c r="G276" s="42" t="s">
        <v>2223</v>
      </c>
    </row>
    <row r="277" spans="1:7" s="314" customFormat="1" ht="19.5" customHeight="1" x14ac:dyDescent="0.2">
      <c r="A277" s="172">
        <v>5</v>
      </c>
      <c r="B277" s="36" t="s">
        <v>1639</v>
      </c>
      <c r="C277" s="89">
        <v>2025</v>
      </c>
      <c r="D277" s="325" t="s">
        <v>2590</v>
      </c>
      <c r="E277" s="22" t="s">
        <v>1642</v>
      </c>
      <c r="F277" s="111" t="s">
        <v>1643</v>
      </c>
      <c r="G277" s="42" t="s">
        <v>2223</v>
      </c>
    </row>
    <row r="278" spans="1:7" s="432" customFormat="1" ht="19.5" customHeight="1" x14ac:dyDescent="0.2">
      <c r="A278" s="144">
        <v>6</v>
      </c>
      <c r="B278" s="411" t="s">
        <v>2591</v>
      </c>
      <c r="C278" s="89">
        <v>2020</v>
      </c>
      <c r="D278" s="411" t="s">
        <v>2592</v>
      </c>
      <c r="E278" s="337" t="s">
        <v>2593</v>
      </c>
      <c r="F278" s="360" t="s">
        <v>2594</v>
      </c>
      <c r="G278" s="316" t="s">
        <v>2231</v>
      </c>
    </row>
    <row r="279" spans="1:7" s="432" customFormat="1" ht="19.5" customHeight="1" x14ac:dyDescent="0.2">
      <c r="A279" s="327">
        <v>32</v>
      </c>
      <c r="B279" s="449" t="s">
        <v>2595</v>
      </c>
      <c r="C279" s="362"/>
      <c r="D279" s="434"/>
      <c r="E279" s="434"/>
      <c r="F279" s="434"/>
      <c r="G279" s="434"/>
    </row>
    <row r="280" spans="1:7" s="432" customFormat="1" ht="19.5" customHeight="1" x14ac:dyDescent="0.2">
      <c r="A280" s="172">
        <v>1</v>
      </c>
      <c r="B280" s="93" t="s">
        <v>558</v>
      </c>
      <c r="C280" s="18">
        <v>2016</v>
      </c>
      <c r="D280" s="93" t="s">
        <v>560</v>
      </c>
      <c r="E280" s="22" t="s">
        <v>561</v>
      </c>
      <c r="F280" s="37" t="s">
        <v>562</v>
      </c>
      <c r="G280" s="42" t="s">
        <v>2223</v>
      </c>
    </row>
    <row r="281" spans="1:7" s="432" customFormat="1" ht="19.5" customHeight="1" x14ac:dyDescent="0.2">
      <c r="A281" s="172">
        <v>2</v>
      </c>
      <c r="B281" s="45" t="s">
        <v>664</v>
      </c>
      <c r="C281" s="18">
        <v>2024</v>
      </c>
      <c r="D281" s="45" t="s">
        <v>2596</v>
      </c>
      <c r="E281" s="47" t="s">
        <v>667</v>
      </c>
      <c r="F281" s="90" t="s">
        <v>668</v>
      </c>
      <c r="G281" s="42" t="s">
        <v>2223</v>
      </c>
    </row>
    <row r="282" spans="1:7" s="432" customFormat="1" ht="19.5" customHeight="1" x14ac:dyDescent="0.2">
      <c r="A282" s="172">
        <v>3</v>
      </c>
      <c r="B282" s="136" t="s">
        <v>2597</v>
      </c>
      <c r="C282" s="18">
        <v>2022</v>
      </c>
      <c r="D282" s="451" t="s">
        <v>2598</v>
      </c>
      <c r="E282" s="452" t="s">
        <v>639</v>
      </c>
      <c r="F282" s="146" t="s">
        <v>640</v>
      </c>
      <c r="G282" s="146" t="s">
        <v>2223</v>
      </c>
    </row>
    <row r="283" spans="1:7" s="432" customFormat="1" ht="19.5" customHeight="1" x14ac:dyDescent="0.2">
      <c r="A283" s="172">
        <v>4</v>
      </c>
      <c r="B283" s="31" t="s">
        <v>1619</v>
      </c>
      <c r="C283" s="18">
        <v>2020</v>
      </c>
      <c r="D283" s="31" t="s">
        <v>2599</v>
      </c>
      <c r="E283" s="22" t="s">
        <v>1622</v>
      </c>
      <c r="F283" s="20" t="s">
        <v>1623</v>
      </c>
      <c r="G283" s="42" t="s">
        <v>2223</v>
      </c>
    </row>
    <row r="284" spans="1:7" s="432" customFormat="1" ht="18" customHeight="1" x14ac:dyDescent="0.2">
      <c r="A284" s="172">
        <v>5</v>
      </c>
      <c r="B284" s="36" t="s">
        <v>1644</v>
      </c>
      <c r="C284" s="89">
        <v>2025</v>
      </c>
      <c r="D284" s="325" t="s">
        <v>2598</v>
      </c>
      <c r="E284" s="22" t="s">
        <v>1646</v>
      </c>
      <c r="F284" s="111" t="s">
        <v>1647</v>
      </c>
      <c r="G284" s="42" t="s">
        <v>2223</v>
      </c>
    </row>
    <row r="285" spans="1:7" s="432" customFormat="1" ht="18" customHeight="1" x14ac:dyDescent="0.2">
      <c r="A285" s="144">
        <v>6</v>
      </c>
      <c r="B285" s="453" t="s">
        <v>2600</v>
      </c>
      <c r="C285" s="18">
        <v>2015</v>
      </c>
      <c r="D285" s="453" t="s">
        <v>2601</v>
      </c>
      <c r="E285" s="337" t="s">
        <v>2602</v>
      </c>
      <c r="F285" s="304" t="s">
        <v>2603</v>
      </c>
      <c r="G285" s="316" t="s">
        <v>2231</v>
      </c>
    </row>
    <row r="286" spans="1:7" s="342" customFormat="1" ht="18" customHeight="1" x14ac:dyDescent="0.2">
      <c r="A286" s="144">
        <v>7</v>
      </c>
      <c r="B286" s="393" t="s">
        <v>2604</v>
      </c>
      <c r="C286" s="18">
        <v>2021</v>
      </c>
      <c r="D286" s="411" t="s">
        <v>2605</v>
      </c>
      <c r="E286" s="337" t="s">
        <v>2606</v>
      </c>
      <c r="F286" s="307" t="s">
        <v>2607</v>
      </c>
      <c r="G286" s="316" t="s">
        <v>2231</v>
      </c>
    </row>
    <row r="287" spans="1:7" s="432" customFormat="1" ht="18" customHeight="1" x14ac:dyDescent="0.2">
      <c r="A287" s="327">
        <v>33</v>
      </c>
      <c r="B287" s="449" t="s">
        <v>2608</v>
      </c>
      <c r="C287" s="362"/>
      <c r="D287" s="434"/>
      <c r="E287" s="434"/>
      <c r="F287" s="434"/>
      <c r="G287" s="434"/>
    </row>
    <row r="288" spans="1:7" s="432" customFormat="1" ht="18" customHeight="1" x14ac:dyDescent="0.2">
      <c r="A288" s="172">
        <v>1</v>
      </c>
      <c r="B288" s="42" t="s">
        <v>622</v>
      </c>
      <c r="C288" s="18">
        <v>2020</v>
      </c>
      <c r="D288" s="42" t="s">
        <v>624</v>
      </c>
      <c r="E288" s="43" t="s">
        <v>625</v>
      </c>
      <c r="F288" s="111" t="s">
        <v>626</v>
      </c>
      <c r="G288" s="42" t="s">
        <v>2223</v>
      </c>
    </row>
    <row r="289" spans="1:7" s="432" customFormat="1" ht="18" customHeight="1" x14ac:dyDescent="0.2">
      <c r="A289" s="172">
        <v>2</v>
      </c>
      <c r="B289" s="179" t="s">
        <v>1877</v>
      </c>
      <c r="C289" s="18">
        <v>2024</v>
      </c>
      <c r="D289" s="29" t="s">
        <v>1879</v>
      </c>
      <c r="E289" s="22" t="s">
        <v>1880</v>
      </c>
      <c r="F289" s="46" t="s">
        <v>1881</v>
      </c>
      <c r="G289" s="42" t="s">
        <v>2223</v>
      </c>
    </row>
    <row r="290" spans="1:7" s="432" customFormat="1" ht="18" customHeight="1" x14ac:dyDescent="0.2">
      <c r="A290" s="172">
        <v>3</v>
      </c>
      <c r="B290" s="37" t="s">
        <v>656</v>
      </c>
      <c r="C290" s="18">
        <v>2023</v>
      </c>
      <c r="D290" s="29" t="s">
        <v>2609</v>
      </c>
      <c r="E290" s="22" t="s">
        <v>658</v>
      </c>
      <c r="F290" s="44" t="s">
        <v>659</v>
      </c>
      <c r="G290" s="42" t="s">
        <v>2223</v>
      </c>
    </row>
    <row r="291" spans="1:7" s="432" customFormat="1" ht="18" customHeight="1" x14ac:dyDescent="0.2">
      <c r="A291" s="172">
        <v>4</v>
      </c>
      <c r="B291" s="179" t="s">
        <v>1882</v>
      </c>
      <c r="C291" s="18">
        <v>2025</v>
      </c>
      <c r="D291" s="29" t="s">
        <v>2610</v>
      </c>
      <c r="E291" s="22" t="s">
        <v>1885</v>
      </c>
      <c r="F291" s="44" t="s">
        <v>1886</v>
      </c>
      <c r="G291" s="42" t="s">
        <v>2223</v>
      </c>
    </row>
    <row r="292" spans="1:7" s="326" customFormat="1" ht="18" customHeight="1" x14ac:dyDescent="0.2">
      <c r="A292" s="18">
        <v>5</v>
      </c>
      <c r="B292" s="179" t="s">
        <v>1892</v>
      </c>
      <c r="C292" s="18">
        <v>2026</v>
      </c>
      <c r="D292" s="45" t="s">
        <v>2611</v>
      </c>
      <c r="E292" s="73" t="s">
        <v>1894</v>
      </c>
      <c r="F292" s="44" t="s">
        <v>1895</v>
      </c>
      <c r="G292" s="42" t="s">
        <v>2223</v>
      </c>
    </row>
    <row r="293" spans="1:7" s="369" customFormat="1" ht="18" customHeight="1" x14ac:dyDescent="0.2">
      <c r="A293" s="454">
        <v>6</v>
      </c>
      <c r="B293" s="134" t="s">
        <v>2612</v>
      </c>
      <c r="C293" s="172">
        <v>2026</v>
      </c>
      <c r="D293" s="134" t="s">
        <v>680</v>
      </c>
      <c r="E293" s="119" t="s">
        <v>681</v>
      </c>
      <c r="F293" s="229" t="s">
        <v>682</v>
      </c>
      <c r="G293" s="146" t="s">
        <v>2223</v>
      </c>
    </row>
    <row r="294" spans="1:7" s="326" customFormat="1" ht="18" customHeight="1" x14ac:dyDescent="0.2">
      <c r="A294" s="301">
        <v>7</v>
      </c>
      <c r="B294" s="179" t="s">
        <v>1896</v>
      </c>
      <c r="C294" s="18">
        <v>2026</v>
      </c>
      <c r="D294" s="45" t="s">
        <v>2613</v>
      </c>
      <c r="E294" s="240" t="s">
        <v>1899</v>
      </c>
      <c r="F294" s="44" t="s">
        <v>1900</v>
      </c>
      <c r="G294" s="42" t="s">
        <v>2223</v>
      </c>
    </row>
    <row r="295" spans="1:7" s="326" customFormat="1" ht="18" customHeight="1" x14ac:dyDescent="0.2">
      <c r="A295" s="301">
        <v>8</v>
      </c>
      <c r="B295" s="149" t="s">
        <v>1901</v>
      </c>
      <c r="C295" s="91">
        <v>2026</v>
      </c>
      <c r="D295" s="149" t="s">
        <v>2614</v>
      </c>
      <c r="E295" s="152" t="s">
        <v>1903</v>
      </c>
      <c r="F295" s="455" t="s">
        <v>1904</v>
      </c>
      <c r="G295" s="433" t="s">
        <v>2223</v>
      </c>
    </row>
    <row r="296" spans="1:7" s="432" customFormat="1" ht="18" customHeight="1" x14ac:dyDescent="0.2">
      <c r="A296" s="456">
        <v>9</v>
      </c>
      <c r="B296" s="457" t="s">
        <v>2615</v>
      </c>
      <c r="C296" s="18">
        <v>2012</v>
      </c>
      <c r="D296" s="384" t="s">
        <v>2616</v>
      </c>
      <c r="E296" s="458" t="s">
        <v>2617</v>
      </c>
      <c r="F296" s="386" t="s">
        <v>2618</v>
      </c>
      <c r="G296" s="316" t="s">
        <v>2231</v>
      </c>
    </row>
    <row r="297" spans="1:7" s="432" customFormat="1" ht="18" customHeight="1" x14ac:dyDescent="0.2">
      <c r="A297" s="327">
        <v>34</v>
      </c>
      <c r="B297" s="449" t="s">
        <v>2619</v>
      </c>
      <c r="C297" s="362"/>
      <c r="D297" s="434"/>
      <c r="E297" s="434"/>
      <c r="F297" s="434"/>
      <c r="G297" s="434"/>
    </row>
    <row r="298" spans="1:7" s="432" customFormat="1" ht="18" customHeight="1" x14ac:dyDescent="0.2">
      <c r="A298" s="172">
        <v>1</v>
      </c>
      <c r="B298" s="26" t="s">
        <v>578</v>
      </c>
      <c r="C298" s="18">
        <v>2018</v>
      </c>
      <c r="D298" s="21" t="s">
        <v>2620</v>
      </c>
      <c r="E298" s="22" t="s">
        <v>2621</v>
      </c>
      <c r="F298" s="20" t="s">
        <v>582</v>
      </c>
      <c r="G298" s="42" t="s">
        <v>2223</v>
      </c>
    </row>
    <row r="299" spans="1:7" s="432" customFormat="1" ht="18" customHeight="1" x14ac:dyDescent="0.2">
      <c r="A299" s="172">
        <v>2</v>
      </c>
      <c r="B299" s="26" t="s">
        <v>583</v>
      </c>
      <c r="C299" s="18">
        <v>2018</v>
      </c>
      <c r="D299" s="21" t="s">
        <v>2622</v>
      </c>
      <c r="E299" s="22" t="s">
        <v>586</v>
      </c>
      <c r="F299" s="459" t="s">
        <v>587</v>
      </c>
      <c r="G299" s="42" t="s">
        <v>2223</v>
      </c>
    </row>
    <row r="300" spans="1:7" s="342" customFormat="1" ht="18" customHeight="1" x14ac:dyDescent="0.2">
      <c r="A300" s="172">
        <v>3</v>
      </c>
      <c r="B300" s="26" t="s">
        <v>593</v>
      </c>
      <c r="C300" s="18">
        <v>2019</v>
      </c>
      <c r="D300" s="42" t="s">
        <v>2623</v>
      </c>
      <c r="E300" s="22" t="s">
        <v>596</v>
      </c>
      <c r="F300" s="20" t="s">
        <v>597</v>
      </c>
      <c r="G300" s="42" t="s">
        <v>2223</v>
      </c>
    </row>
    <row r="301" spans="1:7" s="432" customFormat="1" ht="18" customHeight="1" x14ac:dyDescent="0.2">
      <c r="A301" s="172">
        <v>4</v>
      </c>
      <c r="B301" s="99" t="s">
        <v>2624</v>
      </c>
      <c r="C301" s="18">
        <v>2023</v>
      </c>
      <c r="D301" s="29" t="s">
        <v>2625</v>
      </c>
      <c r="E301" s="22" t="s">
        <v>644</v>
      </c>
      <c r="F301" s="23" t="s">
        <v>645</v>
      </c>
      <c r="G301" s="42" t="s">
        <v>2223</v>
      </c>
    </row>
    <row r="302" spans="1:7" s="432" customFormat="1" ht="18" customHeight="1" x14ac:dyDescent="0.2">
      <c r="A302" s="172">
        <v>5</v>
      </c>
      <c r="B302" s="45" t="s">
        <v>669</v>
      </c>
      <c r="C302" s="18">
        <v>2025</v>
      </c>
      <c r="D302" s="45" t="s">
        <v>2625</v>
      </c>
      <c r="E302" s="47" t="s">
        <v>671</v>
      </c>
      <c r="F302" s="90" t="s">
        <v>672</v>
      </c>
      <c r="G302" s="42" t="s">
        <v>2223</v>
      </c>
    </row>
    <row r="303" spans="1:7" s="369" customFormat="1" ht="18" customHeight="1" x14ac:dyDescent="0.2">
      <c r="A303" s="172">
        <v>6</v>
      </c>
      <c r="B303" s="145" t="s">
        <v>673</v>
      </c>
      <c r="C303" s="172">
        <v>2026</v>
      </c>
      <c r="D303" s="134" t="s">
        <v>675</v>
      </c>
      <c r="E303" s="119" t="s">
        <v>676</v>
      </c>
      <c r="F303" s="117" t="s">
        <v>677</v>
      </c>
      <c r="G303" s="146" t="s">
        <v>2223</v>
      </c>
    </row>
    <row r="304" spans="1:7" s="369" customFormat="1" ht="18" customHeight="1" x14ac:dyDescent="0.25">
      <c r="A304" s="172">
        <v>7</v>
      </c>
      <c r="B304" s="171" t="s">
        <v>1887</v>
      </c>
      <c r="C304" s="172">
        <v>2026</v>
      </c>
      <c r="D304" s="175" t="s">
        <v>2626</v>
      </c>
      <c r="E304" s="119" t="s">
        <v>1890</v>
      </c>
      <c r="F304" s="117" t="s">
        <v>1891</v>
      </c>
      <c r="G304" s="146" t="s">
        <v>2223</v>
      </c>
    </row>
    <row r="305" spans="1:7" s="432" customFormat="1" ht="18" customHeight="1" x14ac:dyDescent="0.2">
      <c r="A305" s="327">
        <v>35</v>
      </c>
      <c r="B305" s="449" t="s">
        <v>2627</v>
      </c>
      <c r="C305" s="362"/>
      <c r="D305" s="434"/>
      <c r="E305" s="434"/>
      <c r="F305" s="434"/>
      <c r="G305" s="434"/>
    </row>
    <row r="306" spans="1:7" s="432" customFormat="1" ht="18" customHeight="1" x14ac:dyDescent="0.2">
      <c r="A306" s="172">
        <v>1</v>
      </c>
      <c r="B306" s="29" t="s">
        <v>684</v>
      </c>
      <c r="C306" s="18">
        <v>2015</v>
      </c>
      <c r="D306" s="29" t="s">
        <v>686</v>
      </c>
      <c r="E306" s="43" t="s">
        <v>687</v>
      </c>
      <c r="F306" s="29" t="s">
        <v>688</v>
      </c>
      <c r="G306" s="42" t="s">
        <v>2223</v>
      </c>
    </row>
    <row r="307" spans="1:7" s="432" customFormat="1" ht="18" customHeight="1" x14ac:dyDescent="0.2">
      <c r="A307" s="172">
        <v>2</v>
      </c>
      <c r="B307" s="256" t="s">
        <v>2158</v>
      </c>
      <c r="C307" s="18">
        <v>2012</v>
      </c>
      <c r="D307" s="29" t="s">
        <v>2628</v>
      </c>
      <c r="E307" s="22" t="s">
        <v>2160</v>
      </c>
      <c r="F307" s="29" t="s">
        <v>2161</v>
      </c>
      <c r="G307" s="42" t="s">
        <v>2223</v>
      </c>
    </row>
    <row r="308" spans="1:7" s="432" customFormat="1" ht="18" customHeight="1" x14ac:dyDescent="0.2">
      <c r="A308" s="172">
        <v>3</v>
      </c>
      <c r="B308" s="397" t="s">
        <v>2629</v>
      </c>
      <c r="C308" s="18">
        <v>2017</v>
      </c>
      <c r="D308" s="397" t="s">
        <v>2630</v>
      </c>
      <c r="E308" s="306" t="s">
        <v>2631</v>
      </c>
      <c r="F308" s="398" t="s">
        <v>2632</v>
      </c>
      <c r="G308" s="316" t="s">
        <v>2231</v>
      </c>
    </row>
    <row r="309" spans="1:7" s="432" customFormat="1" ht="18" customHeight="1" x14ac:dyDescent="0.2">
      <c r="A309" s="172">
        <v>4</v>
      </c>
      <c r="B309" s="359" t="s">
        <v>2633</v>
      </c>
      <c r="C309" s="18">
        <v>2017</v>
      </c>
      <c r="D309" s="316" t="s">
        <v>2634</v>
      </c>
      <c r="E309" s="337" t="s">
        <v>2635</v>
      </c>
      <c r="F309" s="460" t="s">
        <v>2636</v>
      </c>
      <c r="G309" s="316" t="s">
        <v>2231</v>
      </c>
    </row>
    <row r="310" spans="1:7" s="432" customFormat="1" ht="18" customHeight="1" x14ac:dyDescent="0.2">
      <c r="A310" s="327">
        <v>36</v>
      </c>
      <c r="B310" s="449" t="s">
        <v>2637</v>
      </c>
      <c r="C310" s="362"/>
      <c r="D310" s="434"/>
      <c r="E310" s="434"/>
      <c r="F310" s="434"/>
      <c r="G310" s="434"/>
    </row>
    <row r="311" spans="1:7" s="432" customFormat="1" ht="18" customHeight="1" x14ac:dyDescent="0.2">
      <c r="A311" s="172">
        <v>1</v>
      </c>
      <c r="B311" s="31" t="s">
        <v>1649</v>
      </c>
      <c r="C311" s="18">
        <v>2020</v>
      </c>
      <c r="D311" s="31" t="s">
        <v>1651</v>
      </c>
      <c r="E311" s="22" t="s">
        <v>1652</v>
      </c>
      <c r="F311" s="26" t="s">
        <v>1653</v>
      </c>
      <c r="G311" s="42" t="s">
        <v>2223</v>
      </c>
    </row>
    <row r="312" spans="1:7" s="432" customFormat="1" ht="18" customHeight="1" x14ac:dyDescent="0.2">
      <c r="A312" s="172">
        <v>2</v>
      </c>
      <c r="B312" s="36" t="s">
        <v>1654</v>
      </c>
      <c r="C312" s="18">
        <v>2022</v>
      </c>
      <c r="D312" s="325" t="s">
        <v>2638</v>
      </c>
      <c r="E312" s="22" t="s">
        <v>1657</v>
      </c>
      <c r="F312" s="461" t="s">
        <v>1658</v>
      </c>
      <c r="G312" s="42" t="s">
        <v>2223</v>
      </c>
    </row>
    <row r="313" spans="1:7" s="432" customFormat="1" ht="18" customHeight="1" x14ac:dyDescent="0.2">
      <c r="A313" s="327">
        <v>37</v>
      </c>
      <c r="B313" s="449" t="s">
        <v>2639</v>
      </c>
      <c r="C313" s="362"/>
      <c r="D313" s="434"/>
      <c r="E313" s="434"/>
      <c r="F313" s="434"/>
      <c r="G313" s="434"/>
    </row>
    <row r="314" spans="1:7" s="432" customFormat="1" ht="18" customHeight="1" x14ac:dyDescent="0.2">
      <c r="A314" s="172">
        <v>1</v>
      </c>
      <c r="B314" s="29" t="s">
        <v>689</v>
      </c>
      <c r="C314" s="18">
        <v>2016</v>
      </c>
      <c r="D314" s="29" t="s">
        <v>2640</v>
      </c>
      <c r="E314" s="43" t="s">
        <v>691</v>
      </c>
      <c r="F314" s="29" t="s">
        <v>692</v>
      </c>
      <c r="G314" s="42" t="s">
        <v>2223</v>
      </c>
    </row>
    <row r="315" spans="1:7" s="432" customFormat="1" ht="18" customHeight="1" x14ac:dyDescent="0.2">
      <c r="A315" s="172">
        <v>2</v>
      </c>
      <c r="B315" s="29" t="s">
        <v>698</v>
      </c>
      <c r="C315" s="18">
        <v>2018</v>
      </c>
      <c r="D315" s="29" t="s">
        <v>700</v>
      </c>
      <c r="E315" s="43" t="s">
        <v>701</v>
      </c>
      <c r="F315" s="44" t="s">
        <v>702</v>
      </c>
      <c r="G315" s="42" t="s">
        <v>2223</v>
      </c>
    </row>
    <row r="316" spans="1:7" s="432" customFormat="1" ht="18" customHeight="1" x14ac:dyDescent="0.2">
      <c r="A316" s="172">
        <v>3</v>
      </c>
      <c r="B316" s="31" t="s">
        <v>703</v>
      </c>
      <c r="C316" s="39">
        <v>2020</v>
      </c>
      <c r="D316" s="31" t="s">
        <v>2641</v>
      </c>
      <c r="E316" s="22" t="s">
        <v>705</v>
      </c>
      <c r="F316" s="44" t="s">
        <v>706</v>
      </c>
      <c r="G316" s="42" t="s">
        <v>2223</v>
      </c>
    </row>
    <row r="317" spans="1:7" s="432" customFormat="1" ht="18" customHeight="1" x14ac:dyDescent="0.2">
      <c r="A317" s="172">
        <v>4</v>
      </c>
      <c r="B317" s="37" t="s">
        <v>716</v>
      </c>
      <c r="C317" s="18">
        <v>2023</v>
      </c>
      <c r="D317" s="29" t="s">
        <v>2642</v>
      </c>
      <c r="E317" s="22" t="s">
        <v>719</v>
      </c>
      <c r="F317" s="44" t="s">
        <v>720</v>
      </c>
      <c r="G317" s="42" t="s">
        <v>2223</v>
      </c>
    </row>
    <row r="318" spans="1:7" s="432" customFormat="1" ht="18" customHeight="1" x14ac:dyDescent="0.2">
      <c r="A318" s="172">
        <v>5</v>
      </c>
      <c r="B318" s="359" t="s">
        <v>2643</v>
      </c>
      <c r="C318" s="18">
        <v>2018</v>
      </c>
      <c r="D318" s="323" t="s">
        <v>2644</v>
      </c>
      <c r="E318" s="337" t="s">
        <v>2645</v>
      </c>
      <c r="F318" s="334" t="s">
        <v>2646</v>
      </c>
      <c r="G318" s="316" t="s">
        <v>2231</v>
      </c>
    </row>
    <row r="319" spans="1:7" s="326" customFormat="1" ht="18" customHeight="1" x14ac:dyDescent="0.2">
      <c r="A319" s="18">
        <v>6</v>
      </c>
      <c r="B319" s="45" t="s">
        <v>2647</v>
      </c>
      <c r="C319" s="18">
        <v>2026</v>
      </c>
      <c r="D319" s="45" t="s">
        <v>2648</v>
      </c>
      <c r="E319" s="73" t="s">
        <v>724</v>
      </c>
      <c r="F319" s="28" t="s">
        <v>725</v>
      </c>
      <c r="G319" s="42" t="s">
        <v>2223</v>
      </c>
    </row>
    <row r="320" spans="1:7" s="432" customFormat="1" ht="18" customHeight="1" x14ac:dyDescent="0.2">
      <c r="A320" s="327">
        <v>38</v>
      </c>
      <c r="B320" s="449" t="s">
        <v>2649</v>
      </c>
      <c r="C320" s="362"/>
      <c r="D320" s="462"/>
      <c r="E320" s="434"/>
      <c r="F320" s="434"/>
      <c r="G320" s="434"/>
    </row>
    <row r="321" spans="1:7" s="432" customFormat="1" ht="19.5" customHeight="1" x14ac:dyDescent="0.2">
      <c r="A321" s="172">
        <v>1</v>
      </c>
      <c r="B321" s="26" t="s">
        <v>693</v>
      </c>
      <c r="C321" s="18">
        <v>2018</v>
      </c>
      <c r="D321" s="29" t="s">
        <v>2650</v>
      </c>
      <c r="E321" s="22" t="s">
        <v>696</v>
      </c>
      <c r="F321" s="44" t="s">
        <v>697</v>
      </c>
      <c r="G321" s="42" t="s">
        <v>2223</v>
      </c>
    </row>
    <row r="322" spans="1:7" s="432" customFormat="1" ht="19.5" customHeight="1" x14ac:dyDescent="0.2">
      <c r="A322" s="172">
        <v>2</v>
      </c>
      <c r="B322" s="36" t="s">
        <v>707</v>
      </c>
      <c r="C322" s="39">
        <v>2021</v>
      </c>
      <c r="D322" s="36" t="s">
        <v>709</v>
      </c>
      <c r="E322" s="43" t="s">
        <v>710</v>
      </c>
      <c r="F322" s="111" t="s">
        <v>711</v>
      </c>
      <c r="G322" s="42" t="s">
        <v>2223</v>
      </c>
    </row>
    <row r="323" spans="1:7" s="432" customFormat="1" ht="19.5" customHeight="1" x14ac:dyDescent="0.2">
      <c r="A323" s="255">
        <v>3</v>
      </c>
      <c r="B323" s="37" t="s">
        <v>712</v>
      </c>
      <c r="C323" s="18">
        <v>2023</v>
      </c>
      <c r="D323" s="29" t="s">
        <v>2651</v>
      </c>
      <c r="E323" s="22" t="s">
        <v>714</v>
      </c>
      <c r="F323" s="23" t="s">
        <v>715</v>
      </c>
      <c r="G323" s="42" t="s">
        <v>2223</v>
      </c>
    </row>
    <row r="324" spans="1:7" s="372" customFormat="1" ht="19.5" customHeight="1" x14ac:dyDescent="0.2">
      <c r="A324" s="255">
        <v>4</v>
      </c>
      <c r="B324" s="371" t="s">
        <v>2652</v>
      </c>
      <c r="C324" s="463">
        <v>2020</v>
      </c>
      <c r="D324" s="371" t="s">
        <v>2653</v>
      </c>
      <c r="E324" s="352" t="s">
        <v>2654</v>
      </c>
      <c r="F324" s="79"/>
      <c r="G324" s="316" t="s">
        <v>2231</v>
      </c>
    </row>
    <row r="325" spans="1:7" s="372" customFormat="1" ht="19.5" customHeight="1" x14ac:dyDescent="0.2">
      <c r="A325" s="144">
        <v>5</v>
      </c>
      <c r="B325" s="464" t="s">
        <v>2655</v>
      </c>
      <c r="C325" s="370">
        <v>2022</v>
      </c>
      <c r="D325" s="394" t="s">
        <v>2656</v>
      </c>
      <c r="E325" s="321" t="s">
        <v>2657</v>
      </c>
      <c r="F325" s="79" t="s">
        <v>2658</v>
      </c>
      <c r="G325" s="316" t="s">
        <v>2231</v>
      </c>
    </row>
    <row r="326" spans="1:7" s="372" customFormat="1" ht="19.5" customHeight="1" x14ac:dyDescent="0.2">
      <c r="A326" s="370">
        <v>6</v>
      </c>
      <c r="B326" s="320" t="s">
        <v>2659</v>
      </c>
      <c r="C326" s="370">
        <v>2019</v>
      </c>
      <c r="D326" s="394" t="s">
        <v>2660</v>
      </c>
      <c r="E326" s="352" t="s">
        <v>2661</v>
      </c>
      <c r="F326" s="79" t="s">
        <v>2662</v>
      </c>
      <c r="G326" s="316" t="s">
        <v>2231</v>
      </c>
    </row>
    <row r="327" spans="1:7" s="432" customFormat="1" ht="19.5" customHeight="1" x14ac:dyDescent="0.2">
      <c r="A327" s="144">
        <v>7</v>
      </c>
      <c r="B327" s="359" t="s">
        <v>2663</v>
      </c>
      <c r="C327" s="18">
        <v>2017</v>
      </c>
      <c r="D327" s="316" t="s">
        <v>2664</v>
      </c>
      <c r="E327" s="337" t="s">
        <v>2665</v>
      </c>
      <c r="F327" s="334" t="s">
        <v>2666</v>
      </c>
      <c r="G327" s="316" t="s">
        <v>2231</v>
      </c>
    </row>
    <row r="328" spans="1:7" s="432" customFormat="1" ht="19.5" customHeight="1" x14ac:dyDescent="0.2">
      <c r="A328" s="327">
        <v>39</v>
      </c>
      <c r="B328" s="449" t="s">
        <v>2667</v>
      </c>
      <c r="C328" s="362"/>
      <c r="D328" s="434"/>
      <c r="E328" s="434"/>
      <c r="F328" s="434"/>
      <c r="G328" s="434"/>
    </row>
    <row r="329" spans="1:7" s="314" customFormat="1" ht="19.5" customHeight="1" x14ac:dyDescent="0.2">
      <c r="A329" s="172">
        <v>1</v>
      </c>
      <c r="B329" s="323" t="s">
        <v>2668</v>
      </c>
      <c r="C329" s="18">
        <v>2012</v>
      </c>
      <c r="D329" s="323" t="s">
        <v>2669</v>
      </c>
      <c r="E329" s="337" t="s">
        <v>2670</v>
      </c>
      <c r="F329" s="316" t="s">
        <v>2671</v>
      </c>
      <c r="G329" s="316" t="s">
        <v>2231</v>
      </c>
    </row>
    <row r="330" spans="1:7" s="432" customFormat="1" ht="19.5" customHeight="1" x14ac:dyDescent="0.2">
      <c r="A330" s="172">
        <v>2</v>
      </c>
      <c r="B330" s="323" t="s">
        <v>2672</v>
      </c>
      <c r="C330" s="18">
        <v>2015</v>
      </c>
      <c r="D330" s="323" t="s">
        <v>2673</v>
      </c>
      <c r="E330" s="337" t="s">
        <v>2674</v>
      </c>
      <c r="F330" s="316" t="s">
        <v>2675</v>
      </c>
      <c r="G330" s="316" t="s">
        <v>2231</v>
      </c>
    </row>
    <row r="331" spans="1:7" s="432" customFormat="1" ht="19.5" customHeight="1" x14ac:dyDescent="0.2">
      <c r="A331" s="172">
        <v>3</v>
      </c>
      <c r="B331" s="359" t="s">
        <v>2676</v>
      </c>
      <c r="C331" s="18">
        <v>2017</v>
      </c>
      <c r="D331" s="316" t="s">
        <v>2677</v>
      </c>
      <c r="E331" s="337" t="s">
        <v>890</v>
      </c>
      <c r="F331" s="307" t="s">
        <v>2678</v>
      </c>
      <c r="G331" s="316" t="s">
        <v>2231</v>
      </c>
    </row>
    <row r="332" spans="1:7" s="432" customFormat="1" ht="19.5" customHeight="1" x14ac:dyDescent="0.2">
      <c r="A332" s="172">
        <v>4</v>
      </c>
      <c r="B332" s="323" t="s">
        <v>2679</v>
      </c>
      <c r="C332" s="18">
        <v>2018</v>
      </c>
      <c r="D332" s="323" t="s">
        <v>2680</v>
      </c>
      <c r="E332" s="306" t="s">
        <v>2681</v>
      </c>
      <c r="F332" s="465" t="s">
        <v>2682</v>
      </c>
      <c r="G332" s="316" t="s">
        <v>2231</v>
      </c>
    </row>
    <row r="333" spans="1:7" s="432" customFormat="1" ht="19.5" customHeight="1" x14ac:dyDescent="0.2">
      <c r="A333" s="172">
        <v>5</v>
      </c>
      <c r="B333" s="466" t="s">
        <v>2683</v>
      </c>
      <c r="C333" s="18">
        <v>2021</v>
      </c>
      <c r="D333" s="311" t="s">
        <v>2684</v>
      </c>
      <c r="E333" s="312" t="s">
        <v>2685</v>
      </c>
      <c r="F333" s="467" t="s">
        <v>2686</v>
      </c>
      <c r="G333" s="316" t="s">
        <v>2231</v>
      </c>
    </row>
    <row r="334" spans="1:7" s="432" customFormat="1" ht="19.5" customHeight="1" x14ac:dyDescent="0.2">
      <c r="A334" s="172">
        <v>6</v>
      </c>
      <c r="B334" s="468" t="s">
        <v>2687</v>
      </c>
      <c r="C334" s="18">
        <v>2021</v>
      </c>
      <c r="D334" s="469" t="s">
        <v>2688</v>
      </c>
      <c r="E334" s="385" t="s">
        <v>2689</v>
      </c>
      <c r="F334" s="386" t="s">
        <v>2690</v>
      </c>
      <c r="G334" s="316" t="s">
        <v>2231</v>
      </c>
    </row>
    <row r="335" spans="1:7" s="432" customFormat="1" ht="19.5" customHeight="1" x14ac:dyDescent="0.2">
      <c r="A335" s="144">
        <v>7</v>
      </c>
      <c r="B335" s="36" t="s">
        <v>796</v>
      </c>
      <c r="C335" s="39">
        <v>2022</v>
      </c>
      <c r="D335" s="42" t="s">
        <v>2691</v>
      </c>
      <c r="E335" s="43" t="s">
        <v>799</v>
      </c>
      <c r="F335" s="46" t="s">
        <v>800</v>
      </c>
      <c r="G335" s="42" t="s">
        <v>2223</v>
      </c>
    </row>
    <row r="336" spans="1:7" s="443" customFormat="1" ht="30.75" customHeight="1" x14ac:dyDescent="0.2">
      <c r="A336" s="144">
        <v>8</v>
      </c>
      <c r="B336" s="36" t="s">
        <v>776</v>
      </c>
      <c r="C336" s="39">
        <v>2022</v>
      </c>
      <c r="D336" s="31" t="s">
        <v>2692</v>
      </c>
      <c r="E336" s="43" t="s">
        <v>779</v>
      </c>
      <c r="F336" s="99" t="s">
        <v>780</v>
      </c>
      <c r="G336" s="42" t="s">
        <v>2223</v>
      </c>
    </row>
    <row r="337" spans="1:7" s="300" customFormat="1" ht="19.5" customHeight="1" x14ac:dyDescent="0.2">
      <c r="A337" s="144">
        <v>9</v>
      </c>
      <c r="B337" s="31" t="s">
        <v>766</v>
      </c>
      <c r="C337" s="18">
        <v>2020</v>
      </c>
      <c r="D337" s="31" t="s">
        <v>2693</v>
      </c>
      <c r="E337" s="22" t="s">
        <v>769</v>
      </c>
      <c r="F337" s="42" t="s">
        <v>770</v>
      </c>
      <c r="G337" s="42" t="s">
        <v>2223</v>
      </c>
    </row>
    <row r="338" spans="1:7" s="300" customFormat="1" ht="19.5" customHeight="1" x14ac:dyDescent="0.2">
      <c r="A338" s="144">
        <v>10</v>
      </c>
      <c r="B338" s="37" t="s">
        <v>821</v>
      </c>
      <c r="C338" s="39">
        <v>2023</v>
      </c>
      <c r="D338" s="29" t="s">
        <v>2694</v>
      </c>
      <c r="E338" s="22" t="s">
        <v>824</v>
      </c>
      <c r="F338" s="42" t="s">
        <v>825</v>
      </c>
      <c r="G338" s="42" t="s">
        <v>2223</v>
      </c>
    </row>
    <row r="339" spans="1:7" s="314" customFormat="1" ht="19.5" customHeight="1" x14ac:dyDescent="0.2">
      <c r="A339" s="144">
        <v>11</v>
      </c>
      <c r="B339" s="45" t="s">
        <v>855</v>
      </c>
      <c r="C339" s="39">
        <v>2024</v>
      </c>
      <c r="D339" s="45" t="s">
        <v>2695</v>
      </c>
      <c r="E339" s="73">
        <v>979199480</v>
      </c>
      <c r="F339" s="470" t="s">
        <v>858</v>
      </c>
      <c r="G339" s="42" t="s">
        <v>2223</v>
      </c>
    </row>
    <row r="340" spans="1:7" s="300" customFormat="1" ht="19.5" customHeight="1" x14ac:dyDescent="0.2">
      <c r="A340" s="144">
        <v>12</v>
      </c>
      <c r="B340" s="45" t="s">
        <v>878</v>
      </c>
      <c r="C340" s="18">
        <v>2024</v>
      </c>
      <c r="D340" s="45" t="s">
        <v>2696</v>
      </c>
      <c r="E340" s="47" t="s">
        <v>880</v>
      </c>
      <c r="F340" s="74" t="s">
        <v>881</v>
      </c>
      <c r="G340" s="42" t="s">
        <v>2223</v>
      </c>
    </row>
    <row r="341" spans="1:7" s="314" customFormat="1" ht="19.5" customHeight="1" x14ac:dyDescent="0.2">
      <c r="A341" s="144">
        <v>13</v>
      </c>
      <c r="B341" s="42" t="s">
        <v>2697</v>
      </c>
      <c r="C341" s="18">
        <v>2024</v>
      </c>
      <c r="D341" s="45" t="s">
        <v>2698</v>
      </c>
      <c r="E341" s="47" t="s">
        <v>886</v>
      </c>
      <c r="F341" s="99" t="s">
        <v>887</v>
      </c>
      <c r="G341" s="42" t="s">
        <v>2223</v>
      </c>
    </row>
    <row r="342" spans="1:7" s="84" customFormat="1" ht="19.5" customHeight="1" x14ac:dyDescent="0.2">
      <c r="A342" s="144">
        <v>14</v>
      </c>
      <c r="B342" s="29" t="s">
        <v>1910</v>
      </c>
      <c r="C342" s="18">
        <v>2002</v>
      </c>
      <c r="D342" s="29" t="s">
        <v>2699</v>
      </c>
      <c r="E342" s="22" t="s">
        <v>1912</v>
      </c>
      <c r="F342" s="29" t="s">
        <v>1913</v>
      </c>
      <c r="G342" s="42" t="s">
        <v>2223</v>
      </c>
    </row>
    <row r="343" spans="1:7" s="84" customFormat="1" ht="30.75" customHeight="1" x14ac:dyDescent="0.2">
      <c r="A343" s="144">
        <v>15</v>
      </c>
      <c r="B343" s="186" t="s">
        <v>2700</v>
      </c>
      <c r="C343" s="18">
        <v>1983</v>
      </c>
      <c r="D343" s="29" t="s">
        <v>2701</v>
      </c>
      <c r="E343" s="55" t="s">
        <v>2702</v>
      </c>
      <c r="F343" s="186" t="s">
        <v>2703</v>
      </c>
      <c r="G343" s="42" t="s">
        <v>2223</v>
      </c>
    </row>
    <row r="344" spans="1:7" s="84" customFormat="1" ht="19.5" customHeight="1" x14ac:dyDescent="0.2">
      <c r="A344" s="144">
        <v>16</v>
      </c>
      <c r="B344" s="287" t="s">
        <v>2167</v>
      </c>
      <c r="C344" s="39">
        <v>2023</v>
      </c>
      <c r="D344" s="20" t="s">
        <v>2704</v>
      </c>
      <c r="E344" s="43" t="s">
        <v>2170</v>
      </c>
      <c r="F344" s="29" t="s">
        <v>2171</v>
      </c>
      <c r="G344" s="42" t="s">
        <v>2223</v>
      </c>
    </row>
    <row r="345" spans="1:7" s="471" customFormat="1" ht="19.5" customHeight="1" x14ac:dyDescent="0.2">
      <c r="A345" s="39">
        <v>17</v>
      </c>
      <c r="B345" s="42" t="s">
        <v>931</v>
      </c>
      <c r="C345" s="39">
        <v>2025</v>
      </c>
      <c r="D345" s="45" t="s">
        <v>933</v>
      </c>
      <c r="E345" s="73" t="s">
        <v>934</v>
      </c>
      <c r="F345" s="29" t="s">
        <v>935</v>
      </c>
      <c r="G345" s="42" t="s">
        <v>2223</v>
      </c>
    </row>
    <row r="346" spans="1:7" s="472" customFormat="1" ht="19.5" customHeight="1" x14ac:dyDescent="0.2">
      <c r="A346" s="39">
        <v>18</v>
      </c>
      <c r="B346" s="45" t="s">
        <v>968</v>
      </c>
      <c r="C346" s="18">
        <v>2025</v>
      </c>
      <c r="D346" s="45" t="s">
        <v>970</v>
      </c>
      <c r="E346" s="73" t="s">
        <v>971</v>
      </c>
      <c r="F346" s="128" t="s">
        <v>945</v>
      </c>
      <c r="G346" s="42" t="s">
        <v>2223</v>
      </c>
    </row>
    <row r="347" spans="1:7" s="472" customFormat="1" ht="19.5" customHeight="1" x14ac:dyDescent="0.2">
      <c r="A347" s="39">
        <v>19</v>
      </c>
      <c r="B347" s="72" t="s">
        <v>977</v>
      </c>
      <c r="C347" s="121">
        <v>2025</v>
      </c>
      <c r="D347" s="45" t="s">
        <v>979</v>
      </c>
      <c r="E347" s="73" t="s">
        <v>980</v>
      </c>
      <c r="F347" s="128" t="s">
        <v>981</v>
      </c>
      <c r="G347" s="42" t="s">
        <v>2223</v>
      </c>
    </row>
    <row r="348" spans="1:7" s="84" customFormat="1" ht="18" customHeight="1" x14ac:dyDescent="0.2">
      <c r="A348" s="327">
        <v>40</v>
      </c>
      <c r="B348" s="449" t="s">
        <v>2705</v>
      </c>
      <c r="C348" s="362"/>
      <c r="D348" s="473"/>
      <c r="E348" s="473"/>
      <c r="F348" s="473"/>
      <c r="G348" s="473"/>
    </row>
    <row r="349" spans="1:7" s="84" customFormat="1" ht="21" customHeight="1" x14ac:dyDescent="0.2">
      <c r="A349" s="172">
        <v>1</v>
      </c>
      <c r="B349" s="26" t="s">
        <v>732</v>
      </c>
      <c r="C349" s="18">
        <v>2020</v>
      </c>
      <c r="D349" s="29" t="s">
        <v>2706</v>
      </c>
      <c r="E349" s="43" t="s">
        <v>735</v>
      </c>
      <c r="F349" s="105" t="s">
        <v>736</v>
      </c>
      <c r="G349" s="42" t="s">
        <v>2223</v>
      </c>
    </row>
    <row r="350" spans="1:7" s="84" customFormat="1" ht="21" customHeight="1" x14ac:dyDescent="0.2">
      <c r="A350" s="172">
        <v>2</v>
      </c>
      <c r="B350" s="29" t="s">
        <v>1905</v>
      </c>
      <c r="C350" s="18">
        <v>2019</v>
      </c>
      <c r="D350" s="42" t="s">
        <v>2707</v>
      </c>
      <c r="E350" s="22" t="s">
        <v>1908</v>
      </c>
      <c r="F350" s="44" t="s">
        <v>1909</v>
      </c>
      <c r="G350" s="42" t="s">
        <v>2223</v>
      </c>
    </row>
    <row r="351" spans="1:7" s="84" customFormat="1" ht="21" customHeight="1" x14ac:dyDescent="0.2">
      <c r="A351" s="172">
        <v>3</v>
      </c>
      <c r="B351" s="28" t="s">
        <v>727</v>
      </c>
      <c r="C351" s="18">
        <v>2018</v>
      </c>
      <c r="D351" s="28" t="s">
        <v>2708</v>
      </c>
      <c r="E351" s="43" t="s">
        <v>730</v>
      </c>
      <c r="F351" s="105" t="s">
        <v>731</v>
      </c>
      <c r="G351" s="42" t="s">
        <v>2223</v>
      </c>
    </row>
    <row r="352" spans="1:7" s="84" customFormat="1" ht="21" customHeight="1" x14ac:dyDescent="0.2">
      <c r="A352" s="172">
        <v>4</v>
      </c>
      <c r="B352" s="26" t="s">
        <v>742</v>
      </c>
      <c r="C352" s="18">
        <v>2020</v>
      </c>
      <c r="D352" s="29" t="s">
        <v>2709</v>
      </c>
      <c r="E352" s="43" t="s">
        <v>745</v>
      </c>
      <c r="F352" s="105" t="s">
        <v>746</v>
      </c>
      <c r="G352" s="42" t="s">
        <v>2223</v>
      </c>
    </row>
    <row r="353" spans="1:7" s="474" customFormat="1" ht="18" customHeight="1" x14ac:dyDescent="0.2">
      <c r="A353" s="172">
        <v>5</v>
      </c>
      <c r="B353" s="31" t="s">
        <v>756</v>
      </c>
      <c r="C353" s="18">
        <v>2020</v>
      </c>
      <c r="D353" s="31" t="s">
        <v>2710</v>
      </c>
      <c r="E353" s="22" t="s">
        <v>759</v>
      </c>
      <c r="F353" s="105" t="s">
        <v>760</v>
      </c>
      <c r="G353" s="42" t="s">
        <v>2223</v>
      </c>
    </row>
    <row r="354" spans="1:7" s="474" customFormat="1" ht="18" customHeight="1" x14ac:dyDescent="0.2">
      <c r="A354" s="172">
        <v>6</v>
      </c>
      <c r="B354" s="99" t="s">
        <v>801</v>
      </c>
      <c r="C354" s="39">
        <v>2022</v>
      </c>
      <c r="D354" s="29" t="s">
        <v>2711</v>
      </c>
      <c r="E354" s="22" t="s">
        <v>804</v>
      </c>
      <c r="F354" s="23" t="s">
        <v>805</v>
      </c>
      <c r="G354" s="42" t="s">
        <v>2223</v>
      </c>
    </row>
    <row r="355" spans="1:7" s="475" customFormat="1" ht="18" customHeight="1" x14ac:dyDescent="0.2">
      <c r="A355" s="144">
        <v>7</v>
      </c>
      <c r="B355" s="45" t="s">
        <v>868</v>
      </c>
      <c r="C355" s="18">
        <v>2024</v>
      </c>
      <c r="D355" s="45" t="s">
        <v>2711</v>
      </c>
      <c r="E355" s="47" t="s">
        <v>869</v>
      </c>
      <c r="F355" s="90" t="s">
        <v>870</v>
      </c>
      <c r="G355" s="42" t="s">
        <v>2223</v>
      </c>
    </row>
    <row r="356" spans="1:7" s="475" customFormat="1" ht="18" customHeight="1" x14ac:dyDescent="0.2">
      <c r="A356" s="144">
        <v>8</v>
      </c>
      <c r="B356" s="45" t="s">
        <v>2712</v>
      </c>
      <c r="C356" s="18">
        <v>2024</v>
      </c>
      <c r="D356" s="45" t="s">
        <v>2711</v>
      </c>
      <c r="E356" s="47" t="s">
        <v>876</v>
      </c>
      <c r="F356" s="74" t="s">
        <v>877</v>
      </c>
      <c r="G356" s="42" t="s">
        <v>2223</v>
      </c>
    </row>
    <row r="357" spans="1:7" s="475" customFormat="1" ht="18" customHeight="1" x14ac:dyDescent="0.2">
      <c r="A357" s="144">
        <v>9</v>
      </c>
      <c r="B357" s="36" t="s">
        <v>781</v>
      </c>
      <c r="C357" s="18">
        <v>2021</v>
      </c>
      <c r="D357" s="36" t="s">
        <v>2713</v>
      </c>
      <c r="E357" s="43" t="s">
        <v>784</v>
      </c>
      <c r="F357" s="42" t="s">
        <v>785</v>
      </c>
      <c r="G357" s="42" t="s">
        <v>2223</v>
      </c>
    </row>
    <row r="358" spans="1:7" s="476" customFormat="1" ht="18" customHeight="1" x14ac:dyDescent="0.2">
      <c r="A358" s="144">
        <v>10</v>
      </c>
      <c r="B358" s="42" t="s">
        <v>840</v>
      </c>
      <c r="C358" s="39">
        <v>2024</v>
      </c>
      <c r="D358" s="42" t="s">
        <v>2714</v>
      </c>
      <c r="E358" s="43" t="s">
        <v>843</v>
      </c>
      <c r="F358" s="111" t="s">
        <v>844</v>
      </c>
      <c r="G358" s="42" t="s">
        <v>2223</v>
      </c>
    </row>
    <row r="359" spans="1:7" s="477" customFormat="1" ht="18" customHeight="1" x14ac:dyDescent="0.2">
      <c r="A359" s="144">
        <v>11</v>
      </c>
      <c r="B359" s="45" t="s">
        <v>902</v>
      </c>
      <c r="C359" s="18">
        <v>2025</v>
      </c>
      <c r="D359" s="45" t="s">
        <v>2715</v>
      </c>
      <c r="E359" s="47" t="s">
        <v>905</v>
      </c>
      <c r="F359" s="42" t="s">
        <v>906</v>
      </c>
      <c r="G359" s="42" t="s">
        <v>2223</v>
      </c>
    </row>
    <row r="360" spans="1:7" s="479" customFormat="1" ht="18" customHeight="1" x14ac:dyDescent="0.2">
      <c r="A360" s="144">
        <v>12</v>
      </c>
      <c r="B360" s="134" t="s">
        <v>941</v>
      </c>
      <c r="C360" s="172">
        <v>2025</v>
      </c>
      <c r="D360" s="134" t="s">
        <v>943</v>
      </c>
      <c r="E360" s="119" t="s">
        <v>944</v>
      </c>
      <c r="F360" s="478" t="s">
        <v>945</v>
      </c>
      <c r="G360" s="146" t="s">
        <v>2223</v>
      </c>
    </row>
    <row r="361" spans="1:7" s="472" customFormat="1" ht="18" customHeight="1" x14ac:dyDescent="0.2">
      <c r="A361" s="39">
        <v>13</v>
      </c>
      <c r="B361" s="72" t="s">
        <v>954</v>
      </c>
      <c r="C361" s="18">
        <v>2025</v>
      </c>
      <c r="D361" s="45" t="s">
        <v>955</v>
      </c>
      <c r="E361" s="73" t="s">
        <v>956</v>
      </c>
      <c r="F361" s="128" t="s">
        <v>957</v>
      </c>
      <c r="G361" s="42" t="s">
        <v>2223</v>
      </c>
    </row>
    <row r="362" spans="1:7" s="472" customFormat="1" ht="18" customHeight="1" x14ac:dyDescent="0.2">
      <c r="A362" s="39">
        <v>14</v>
      </c>
      <c r="B362" s="72" t="s">
        <v>958</v>
      </c>
      <c r="C362" s="121">
        <v>2025</v>
      </c>
      <c r="D362" s="45" t="s">
        <v>960</v>
      </c>
      <c r="E362" s="73" t="s">
        <v>961</v>
      </c>
      <c r="F362" s="128" t="s">
        <v>962</v>
      </c>
      <c r="G362" s="42" t="s">
        <v>2223</v>
      </c>
    </row>
    <row r="363" spans="1:7" s="472" customFormat="1" ht="18" customHeight="1" x14ac:dyDescent="0.2">
      <c r="A363" s="39">
        <v>15</v>
      </c>
      <c r="B363" s="72" t="s">
        <v>972</v>
      </c>
      <c r="C363" s="18">
        <v>2025</v>
      </c>
      <c r="D363" s="45" t="s">
        <v>974</v>
      </c>
      <c r="E363" s="73" t="s">
        <v>975</v>
      </c>
      <c r="F363" s="128" t="s">
        <v>976</v>
      </c>
      <c r="G363" s="42" t="s">
        <v>2223</v>
      </c>
    </row>
    <row r="364" spans="1:7" s="479" customFormat="1" ht="18" customHeight="1" x14ac:dyDescent="0.2">
      <c r="A364" s="144">
        <v>16</v>
      </c>
      <c r="B364" s="134" t="s">
        <v>1004</v>
      </c>
      <c r="C364" s="206">
        <v>2026</v>
      </c>
      <c r="D364" s="134" t="s">
        <v>2716</v>
      </c>
      <c r="E364" s="480" t="s">
        <v>1007</v>
      </c>
      <c r="F364" s="137" t="s">
        <v>1008</v>
      </c>
      <c r="G364" s="146" t="s">
        <v>2223</v>
      </c>
    </row>
    <row r="365" spans="1:7" s="476" customFormat="1" ht="18" customHeight="1" x14ac:dyDescent="0.2">
      <c r="A365" s="327">
        <v>41</v>
      </c>
      <c r="B365" s="449" t="s">
        <v>2717</v>
      </c>
      <c r="C365" s="362"/>
      <c r="D365" s="481"/>
      <c r="E365" s="481"/>
      <c r="F365" s="481"/>
      <c r="G365" s="481"/>
    </row>
    <row r="366" spans="1:7" s="477" customFormat="1" ht="18" customHeight="1" x14ac:dyDescent="0.2">
      <c r="A366" s="172">
        <v>1</v>
      </c>
      <c r="B366" s="26" t="s">
        <v>737</v>
      </c>
      <c r="C366" s="18">
        <v>2020</v>
      </c>
      <c r="D366" s="29" t="s">
        <v>739</v>
      </c>
      <c r="E366" s="43" t="s">
        <v>740</v>
      </c>
      <c r="F366" s="105" t="s">
        <v>741</v>
      </c>
      <c r="G366" s="42" t="s">
        <v>2223</v>
      </c>
    </row>
    <row r="367" spans="1:7" s="477" customFormat="1" ht="18" customHeight="1" x14ac:dyDescent="0.2">
      <c r="A367" s="172">
        <v>2</v>
      </c>
      <c r="B367" s="42" t="s">
        <v>845</v>
      </c>
      <c r="C367" s="39">
        <v>2024</v>
      </c>
      <c r="D367" s="42" t="s">
        <v>847</v>
      </c>
      <c r="E367" s="43" t="s">
        <v>848</v>
      </c>
      <c r="F367" s="42" t="s">
        <v>849</v>
      </c>
      <c r="G367" s="42" t="s">
        <v>2223</v>
      </c>
    </row>
    <row r="368" spans="1:7" s="477" customFormat="1" ht="18" customHeight="1" x14ac:dyDescent="0.2">
      <c r="A368" s="172">
        <v>3</v>
      </c>
      <c r="B368" s="45" t="s">
        <v>2718</v>
      </c>
      <c r="C368" s="18">
        <v>2025</v>
      </c>
      <c r="D368" s="45" t="s">
        <v>914</v>
      </c>
      <c r="E368" s="47" t="s">
        <v>915</v>
      </c>
      <c r="F368" s="46" t="s">
        <v>916</v>
      </c>
      <c r="G368" s="42" t="s">
        <v>2223</v>
      </c>
    </row>
    <row r="369" spans="1:7" s="476" customFormat="1" ht="18" customHeight="1" x14ac:dyDescent="0.2">
      <c r="A369" s="172">
        <v>4</v>
      </c>
      <c r="B369" s="26" t="s">
        <v>747</v>
      </c>
      <c r="C369" s="18">
        <v>2020</v>
      </c>
      <c r="D369" s="29" t="s">
        <v>2719</v>
      </c>
      <c r="E369" s="43" t="s">
        <v>750</v>
      </c>
      <c r="F369" s="105" t="s">
        <v>751</v>
      </c>
      <c r="G369" s="42" t="s">
        <v>2223</v>
      </c>
    </row>
    <row r="370" spans="1:7" s="477" customFormat="1" ht="18" customHeight="1" x14ac:dyDescent="0.2">
      <c r="A370" s="172">
        <v>5</v>
      </c>
      <c r="B370" s="31" t="s">
        <v>761</v>
      </c>
      <c r="C370" s="18">
        <v>2020</v>
      </c>
      <c r="D370" s="29" t="s">
        <v>2720</v>
      </c>
      <c r="E370" s="22" t="s">
        <v>764</v>
      </c>
      <c r="F370" s="42" t="s">
        <v>765</v>
      </c>
      <c r="G370" s="42" t="s">
        <v>2223</v>
      </c>
    </row>
    <row r="371" spans="1:7" s="482" customFormat="1" ht="18" customHeight="1" x14ac:dyDescent="0.2">
      <c r="A371" s="446">
        <v>6</v>
      </c>
      <c r="B371" s="365" t="s">
        <v>2721</v>
      </c>
      <c r="C371" s="446">
        <v>2013</v>
      </c>
      <c r="D371" s="365" t="s">
        <v>2722</v>
      </c>
      <c r="E371" s="357" t="s">
        <v>2723</v>
      </c>
      <c r="F371" s="365" t="s">
        <v>2724</v>
      </c>
      <c r="G371" s="316" t="s">
        <v>2231</v>
      </c>
    </row>
    <row r="372" spans="1:7" s="487" customFormat="1" ht="18" customHeight="1" x14ac:dyDescent="0.2">
      <c r="A372" s="483">
        <v>7</v>
      </c>
      <c r="B372" s="484" t="s">
        <v>2725</v>
      </c>
      <c r="C372" s="322">
        <v>2017</v>
      </c>
      <c r="D372" s="406" t="s">
        <v>2726</v>
      </c>
      <c r="E372" s="312" t="s">
        <v>2727</v>
      </c>
      <c r="F372" s="485" t="s">
        <v>2728</v>
      </c>
      <c r="G372" s="486" t="s">
        <v>2231</v>
      </c>
    </row>
    <row r="373" spans="1:7" s="487" customFormat="1" ht="18" customHeight="1" x14ac:dyDescent="0.2">
      <c r="A373" s="483">
        <v>8</v>
      </c>
      <c r="B373" s="488" t="s">
        <v>2729</v>
      </c>
      <c r="C373" s="322">
        <v>2025</v>
      </c>
      <c r="D373" s="488" t="s">
        <v>2730</v>
      </c>
      <c r="E373" s="489" t="s">
        <v>2731</v>
      </c>
      <c r="F373" s="490" t="s">
        <v>2732</v>
      </c>
      <c r="G373" s="316" t="s">
        <v>2231</v>
      </c>
    </row>
    <row r="374" spans="1:7" s="477" customFormat="1" ht="18" customHeight="1" x14ac:dyDescent="0.2">
      <c r="A374" s="144">
        <v>9</v>
      </c>
      <c r="B374" s="45" t="s">
        <v>1914</v>
      </c>
      <c r="C374" s="18">
        <v>2025</v>
      </c>
      <c r="D374" s="45" t="s">
        <v>2733</v>
      </c>
      <c r="E374" s="47" t="s">
        <v>1917</v>
      </c>
      <c r="F374" s="42" t="s">
        <v>1918</v>
      </c>
      <c r="G374" s="42" t="s">
        <v>2223</v>
      </c>
    </row>
    <row r="375" spans="1:7" s="477" customFormat="1" ht="18" customHeight="1" x14ac:dyDescent="0.2">
      <c r="A375" s="144">
        <v>10</v>
      </c>
      <c r="B375" s="45" t="s">
        <v>936</v>
      </c>
      <c r="C375" s="18">
        <v>2025</v>
      </c>
      <c r="D375" s="45" t="s">
        <v>938</v>
      </c>
      <c r="E375" s="73" t="s">
        <v>939</v>
      </c>
      <c r="F375" s="104" t="s">
        <v>940</v>
      </c>
      <c r="G375" s="42" t="s">
        <v>2223</v>
      </c>
    </row>
    <row r="376" spans="1:7" s="479" customFormat="1" ht="18" customHeight="1" x14ac:dyDescent="0.2">
      <c r="A376" s="144">
        <v>11</v>
      </c>
      <c r="B376" s="176" t="s">
        <v>946</v>
      </c>
      <c r="C376" s="135">
        <v>2025</v>
      </c>
      <c r="D376" s="134" t="s">
        <v>847</v>
      </c>
      <c r="E376" s="119" t="s">
        <v>948</v>
      </c>
      <c r="F376" s="478" t="s">
        <v>949</v>
      </c>
      <c r="G376" s="146" t="s">
        <v>2223</v>
      </c>
    </row>
    <row r="377" spans="1:7" s="472" customFormat="1" ht="18" customHeight="1" x14ac:dyDescent="0.2">
      <c r="A377" s="39">
        <v>12</v>
      </c>
      <c r="B377" s="72" t="s">
        <v>963</v>
      </c>
      <c r="C377" s="121">
        <v>2025</v>
      </c>
      <c r="D377" s="45" t="s">
        <v>965</v>
      </c>
      <c r="E377" s="73" t="s">
        <v>966</v>
      </c>
      <c r="F377" s="128" t="s">
        <v>967</v>
      </c>
      <c r="G377" s="42" t="s">
        <v>2223</v>
      </c>
    </row>
    <row r="378" spans="1:7" s="472" customFormat="1" ht="18" customHeight="1" x14ac:dyDescent="0.2">
      <c r="A378" s="39">
        <v>13</v>
      </c>
      <c r="B378" s="45" t="s">
        <v>992</v>
      </c>
      <c r="C378" s="121">
        <v>2026</v>
      </c>
      <c r="D378" s="45" t="s">
        <v>993</v>
      </c>
      <c r="E378" s="73" t="s">
        <v>994</v>
      </c>
      <c r="F378" s="128" t="s">
        <v>995</v>
      </c>
      <c r="G378" s="42" t="s">
        <v>2223</v>
      </c>
    </row>
    <row r="379" spans="1:7" s="472" customFormat="1" ht="18" customHeight="1" x14ac:dyDescent="0.2">
      <c r="A379" s="39">
        <v>14</v>
      </c>
      <c r="B379" s="45" t="s">
        <v>996</v>
      </c>
      <c r="C379" s="121">
        <v>2026</v>
      </c>
      <c r="D379" s="45" t="s">
        <v>997</v>
      </c>
      <c r="E379" s="73" t="s">
        <v>998</v>
      </c>
      <c r="F379" s="128" t="s">
        <v>999</v>
      </c>
      <c r="G379" s="42" t="s">
        <v>2223</v>
      </c>
    </row>
    <row r="380" spans="1:7" s="472" customFormat="1" ht="18" customHeight="1" x14ac:dyDescent="0.2">
      <c r="A380" s="39">
        <v>15</v>
      </c>
      <c r="B380" s="491" t="s">
        <v>2734</v>
      </c>
      <c r="C380" s="121">
        <v>2026</v>
      </c>
      <c r="D380" s="45" t="s">
        <v>2735</v>
      </c>
      <c r="E380" s="73" t="s">
        <v>1927</v>
      </c>
      <c r="F380" s="128" t="s">
        <v>1928</v>
      </c>
      <c r="G380" s="42" t="s">
        <v>2223</v>
      </c>
    </row>
    <row r="381" spans="1:7" s="477" customFormat="1" ht="18" customHeight="1" x14ac:dyDescent="0.2">
      <c r="A381" s="327">
        <v>42</v>
      </c>
      <c r="B381" s="449" t="s">
        <v>2736</v>
      </c>
      <c r="C381" s="362"/>
      <c r="D381" s="492"/>
      <c r="E381" s="492"/>
      <c r="F381" s="492"/>
      <c r="G381" s="492"/>
    </row>
    <row r="382" spans="1:7" s="477" customFormat="1" ht="18" customHeight="1" x14ac:dyDescent="0.2">
      <c r="A382" s="172">
        <v>1</v>
      </c>
      <c r="B382" s="37" t="s">
        <v>826</v>
      </c>
      <c r="C382" s="39">
        <v>2023</v>
      </c>
      <c r="D382" s="29" t="s">
        <v>828</v>
      </c>
      <c r="E382" s="22" t="s">
        <v>829</v>
      </c>
      <c r="F382" s="42" t="s">
        <v>449</v>
      </c>
      <c r="G382" s="42" t="s">
        <v>2223</v>
      </c>
    </row>
    <row r="383" spans="1:7" s="477" customFormat="1" ht="18" customHeight="1" x14ac:dyDescent="0.2">
      <c r="A383" s="172">
        <v>2</v>
      </c>
      <c r="B383" s="45" t="s">
        <v>859</v>
      </c>
      <c r="C383" s="39">
        <v>2024</v>
      </c>
      <c r="D383" s="45" t="s">
        <v>2737</v>
      </c>
      <c r="E383" s="73" t="s">
        <v>861</v>
      </c>
      <c r="F383" s="42" t="s">
        <v>862</v>
      </c>
      <c r="G383" s="42" t="s">
        <v>2223</v>
      </c>
    </row>
    <row r="384" spans="1:7" s="476" customFormat="1" ht="18" customHeight="1" x14ac:dyDescent="0.2">
      <c r="A384" s="172">
        <v>3</v>
      </c>
      <c r="B384" s="45" t="s">
        <v>897</v>
      </c>
      <c r="C384" s="39">
        <v>2025</v>
      </c>
      <c r="D384" s="45" t="s">
        <v>899</v>
      </c>
      <c r="E384" s="47" t="s">
        <v>900</v>
      </c>
      <c r="F384" s="42" t="s">
        <v>901</v>
      </c>
      <c r="G384" s="42" t="s">
        <v>2223</v>
      </c>
    </row>
    <row r="385" spans="1:7" s="476" customFormat="1" ht="19.5" customHeight="1" x14ac:dyDescent="0.2">
      <c r="A385" s="172">
        <v>4</v>
      </c>
      <c r="B385" s="20" t="s">
        <v>850</v>
      </c>
      <c r="C385" s="39">
        <v>2024</v>
      </c>
      <c r="D385" s="112" t="s">
        <v>2738</v>
      </c>
      <c r="E385" s="43" t="s">
        <v>853</v>
      </c>
      <c r="F385" s="42" t="s">
        <v>854</v>
      </c>
      <c r="G385" s="42" t="s">
        <v>2223</v>
      </c>
    </row>
    <row r="386" spans="1:7" s="476" customFormat="1" ht="19.5" customHeight="1" x14ac:dyDescent="0.2">
      <c r="A386" s="172">
        <v>5</v>
      </c>
      <c r="B386" s="149" t="s">
        <v>1009</v>
      </c>
      <c r="C386" s="493">
        <v>2026</v>
      </c>
      <c r="D386" s="494" t="s">
        <v>1011</v>
      </c>
      <c r="E386" s="495" t="s">
        <v>1012</v>
      </c>
      <c r="F386" s="496" t="s">
        <v>1013</v>
      </c>
      <c r="G386" s="496" t="s">
        <v>2223</v>
      </c>
    </row>
    <row r="387" spans="1:7" s="476" customFormat="1" ht="19.5" customHeight="1" x14ac:dyDescent="0.2">
      <c r="A387" s="497">
        <v>6</v>
      </c>
      <c r="B387" s="393" t="s">
        <v>2739</v>
      </c>
      <c r="C387" s="202">
        <v>2020</v>
      </c>
      <c r="D387" s="323" t="s">
        <v>2740</v>
      </c>
      <c r="E387" s="337" t="s">
        <v>2741</v>
      </c>
      <c r="F387" s="360" t="s">
        <v>2742</v>
      </c>
      <c r="G387" s="316" t="s">
        <v>2231</v>
      </c>
    </row>
    <row r="388" spans="1:7" s="476" customFormat="1" ht="19.5" customHeight="1" x14ac:dyDescent="0.2">
      <c r="A388" s="327">
        <v>43</v>
      </c>
      <c r="B388" s="449" t="s">
        <v>2743</v>
      </c>
      <c r="C388" s="362"/>
      <c r="D388" s="481"/>
      <c r="E388" s="481"/>
      <c r="F388" s="481"/>
      <c r="G388" s="481"/>
    </row>
    <row r="389" spans="1:7" s="476" customFormat="1" ht="19.5" customHeight="1" x14ac:dyDescent="0.2">
      <c r="A389" s="172">
        <v>1</v>
      </c>
      <c r="B389" s="323" t="s">
        <v>2744</v>
      </c>
      <c r="C389" s="18">
        <v>1959</v>
      </c>
      <c r="D389" s="323" t="s">
        <v>2745</v>
      </c>
      <c r="E389" s="337" t="s">
        <v>2746</v>
      </c>
      <c r="F389" s="323" t="s">
        <v>2747</v>
      </c>
      <c r="G389" s="316" t="s">
        <v>2231</v>
      </c>
    </row>
    <row r="390" spans="1:7" s="476" customFormat="1" ht="19.5" customHeight="1" x14ac:dyDescent="0.2">
      <c r="A390" s="172">
        <v>2</v>
      </c>
      <c r="B390" s="359" t="s">
        <v>2748</v>
      </c>
      <c r="C390" s="18">
        <v>2019</v>
      </c>
      <c r="D390" s="323" t="s">
        <v>2749</v>
      </c>
      <c r="E390" s="306" t="s">
        <v>2750</v>
      </c>
      <c r="F390" s="465" t="s">
        <v>2751</v>
      </c>
      <c r="G390" s="316" t="s">
        <v>2231</v>
      </c>
    </row>
    <row r="391" spans="1:7" s="84" customFormat="1" ht="19.5" customHeight="1" x14ac:dyDescent="0.2">
      <c r="A391" s="172">
        <v>3</v>
      </c>
      <c r="B391" s="468" t="s">
        <v>2752</v>
      </c>
      <c r="C391" s="18">
        <v>2021</v>
      </c>
      <c r="D391" s="386" t="s">
        <v>2753</v>
      </c>
      <c r="E391" s="458" t="s">
        <v>2754</v>
      </c>
      <c r="F391" s="386" t="s">
        <v>2755</v>
      </c>
      <c r="G391" s="316" t="s">
        <v>2231</v>
      </c>
    </row>
    <row r="392" spans="1:7" s="476" customFormat="1" ht="19.5" customHeight="1" x14ac:dyDescent="0.2">
      <c r="A392" s="172">
        <v>4</v>
      </c>
      <c r="B392" s="42" t="s">
        <v>888</v>
      </c>
      <c r="C392" s="18">
        <v>2024</v>
      </c>
      <c r="D392" s="45" t="s">
        <v>889</v>
      </c>
      <c r="E392" s="47" t="s">
        <v>890</v>
      </c>
      <c r="F392" s="116" t="s">
        <v>891</v>
      </c>
      <c r="G392" s="42" t="s">
        <v>2223</v>
      </c>
    </row>
    <row r="393" spans="1:7" s="84" customFormat="1" ht="19.5" customHeight="1" x14ac:dyDescent="0.2">
      <c r="A393" s="172">
        <v>5</v>
      </c>
      <c r="B393" s="45" t="s">
        <v>917</v>
      </c>
      <c r="C393" s="18">
        <v>2025</v>
      </c>
      <c r="D393" s="134" t="s">
        <v>919</v>
      </c>
      <c r="E393" s="119" t="s">
        <v>920</v>
      </c>
      <c r="F393" s="42" t="s">
        <v>921</v>
      </c>
      <c r="G393" s="42" t="s">
        <v>2223</v>
      </c>
    </row>
    <row r="394" spans="1:7" s="84" customFormat="1" ht="19.5" customHeight="1" x14ac:dyDescent="0.2">
      <c r="A394" s="172">
        <v>6</v>
      </c>
      <c r="B394" s="36" t="s">
        <v>771</v>
      </c>
      <c r="C394" s="39">
        <v>2021</v>
      </c>
      <c r="D394" s="20" t="s">
        <v>2756</v>
      </c>
      <c r="E394" s="43" t="s">
        <v>774</v>
      </c>
      <c r="F394" s="42" t="s">
        <v>775</v>
      </c>
      <c r="G394" s="42" t="s">
        <v>2223</v>
      </c>
    </row>
    <row r="395" spans="1:7" s="84" customFormat="1" ht="19.5" customHeight="1" x14ac:dyDescent="0.2">
      <c r="A395" s="144">
        <v>7</v>
      </c>
      <c r="B395" s="45" t="s">
        <v>907</v>
      </c>
      <c r="C395" s="18">
        <v>2025</v>
      </c>
      <c r="D395" s="45" t="s">
        <v>2757</v>
      </c>
      <c r="E395" s="47" t="s">
        <v>910</v>
      </c>
      <c r="F395" s="46" t="s">
        <v>911</v>
      </c>
      <c r="G395" s="42" t="s">
        <v>2223</v>
      </c>
    </row>
    <row r="396" spans="1:7" s="472" customFormat="1" ht="19.5" customHeight="1" x14ac:dyDescent="0.2">
      <c r="A396" s="39">
        <v>8</v>
      </c>
      <c r="B396" s="45" t="s">
        <v>2758</v>
      </c>
      <c r="C396" s="1">
        <v>2026</v>
      </c>
      <c r="D396" s="45" t="s">
        <v>2759</v>
      </c>
      <c r="E396" s="73" t="s">
        <v>990</v>
      </c>
      <c r="F396" s="128" t="s">
        <v>991</v>
      </c>
      <c r="G396" s="42" t="s">
        <v>2223</v>
      </c>
    </row>
    <row r="397" spans="1:7" s="84" customFormat="1" ht="19.5" customHeight="1" x14ac:dyDescent="0.2">
      <c r="A397" s="327">
        <v>44</v>
      </c>
      <c r="B397" s="449" t="s">
        <v>2760</v>
      </c>
      <c r="C397" s="362"/>
      <c r="D397" s="473"/>
      <c r="E397" s="473"/>
      <c r="F397" s="473"/>
      <c r="G397" s="473"/>
    </row>
    <row r="398" spans="1:7" s="84" customFormat="1" ht="19.5" customHeight="1" x14ac:dyDescent="0.2">
      <c r="A398" s="172">
        <v>1</v>
      </c>
      <c r="B398" s="37" t="s">
        <v>835</v>
      </c>
      <c r="C398" s="39">
        <v>2023</v>
      </c>
      <c r="D398" s="29" t="s">
        <v>837</v>
      </c>
      <c r="E398" s="22" t="s">
        <v>838</v>
      </c>
      <c r="F398" s="42" t="s">
        <v>839</v>
      </c>
      <c r="G398" s="42" t="s">
        <v>2223</v>
      </c>
    </row>
    <row r="399" spans="1:7" s="84" customFormat="1" ht="19.5" customHeight="1" x14ac:dyDescent="0.2">
      <c r="A399" s="172">
        <v>2</v>
      </c>
      <c r="B399" s="498" t="s">
        <v>2761</v>
      </c>
      <c r="C399" s="499">
        <v>2022</v>
      </c>
      <c r="D399" s="498" t="s">
        <v>2762</v>
      </c>
      <c r="E399" s="385" t="s">
        <v>2763</v>
      </c>
      <c r="F399" s="386" t="s">
        <v>2764</v>
      </c>
      <c r="G399" s="316" t="s">
        <v>2231</v>
      </c>
    </row>
    <row r="400" spans="1:7" s="84" customFormat="1" ht="19.5" customHeight="1" x14ac:dyDescent="0.2">
      <c r="A400" s="172">
        <v>3</v>
      </c>
      <c r="B400" s="45" t="s">
        <v>871</v>
      </c>
      <c r="C400" s="18">
        <v>2024</v>
      </c>
      <c r="D400" s="45" t="s">
        <v>2765</v>
      </c>
      <c r="E400" s="47" t="s">
        <v>873</v>
      </c>
      <c r="F400" s="90" t="s">
        <v>874</v>
      </c>
      <c r="G400" s="42" t="s">
        <v>2223</v>
      </c>
    </row>
    <row r="401" spans="1:7" s="84" customFormat="1" ht="19.5" customHeight="1" x14ac:dyDescent="0.2">
      <c r="A401" s="172">
        <v>4</v>
      </c>
      <c r="B401" s="45" t="s">
        <v>922</v>
      </c>
      <c r="C401" s="18">
        <v>2025</v>
      </c>
      <c r="D401" s="45" t="s">
        <v>924</v>
      </c>
      <c r="E401" s="73" t="s">
        <v>925</v>
      </c>
      <c r="F401" s="42" t="s">
        <v>926</v>
      </c>
      <c r="G401" s="42" t="s">
        <v>2223</v>
      </c>
    </row>
    <row r="402" spans="1:7" s="84" customFormat="1" ht="19.5" customHeight="1" x14ac:dyDescent="0.2">
      <c r="A402" s="172">
        <v>5</v>
      </c>
      <c r="B402" s="45" t="s">
        <v>927</v>
      </c>
      <c r="C402" s="18">
        <v>2025</v>
      </c>
      <c r="D402" s="45" t="s">
        <v>928</v>
      </c>
      <c r="E402" s="47" t="s">
        <v>929</v>
      </c>
      <c r="F402" s="42" t="s">
        <v>930</v>
      </c>
      <c r="G402" s="42" t="s">
        <v>2223</v>
      </c>
    </row>
    <row r="403" spans="1:7" s="84" customFormat="1" ht="19.5" customHeight="1" x14ac:dyDescent="0.2">
      <c r="A403" s="172">
        <v>6</v>
      </c>
      <c r="B403" s="120" t="s">
        <v>1919</v>
      </c>
      <c r="C403" s="18">
        <v>2025</v>
      </c>
      <c r="D403" s="120" t="s">
        <v>2766</v>
      </c>
      <c r="E403" s="73" t="s">
        <v>1922</v>
      </c>
      <c r="F403" s="29" t="s">
        <v>1923</v>
      </c>
      <c r="G403" s="42" t="s">
        <v>2223</v>
      </c>
    </row>
    <row r="404" spans="1:7" s="471" customFormat="1" ht="19.5" customHeight="1" x14ac:dyDescent="0.2">
      <c r="A404" s="18">
        <v>7</v>
      </c>
      <c r="B404" s="72" t="s">
        <v>2767</v>
      </c>
      <c r="C404" s="121">
        <v>2025</v>
      </c>
      <c r="D404" s="45" t="s">
        <v>951</v>
      </c>
      <c r="E404" s="73" t="s">
        <v>952</v>
      </c>
      <c r="F404" s="104" t="s">
        <v>953</v>
      </c>
      <c r="G404" s="42" t="s">
        <v>2223</v>
      </c>
    </row>
    <row r="405" spans="1:7" s="472" customFormat="1" ht="19.5" customHeight="1" x14ac:dyDescent="0.2">
      <c r="A405" s="18">
        <v>8</v>
      </c>
      <c r="B405" s="72" t="s">
        <v>2768</v>
      </c>
      <c r="C405" s="121">
        <v>2025</v>
      </c>
      <c r="D405" s="45" t="s">
        <v>984</v>
      </c>
      <c r="E405" s="73" t="s">
        <v>985</v>
      </c>
      <c r="F405" s="128" t="s">
        <v>986</v>
      </c>
      <c r="G405" s="42" t="s">
        <v>2223</v>
      </c>
    </row>
    <row r="406" spans="1:7" s="85" customFormat="1" ht="19.5" customHeight="1" x14ac:dyDescent="0.2">
      <c r="A406" s="327">
        <v>45</v>
      </c>
      <c r="B406" s="449" t="s">
        <v>2769</v>
      </c>
      <c r="C406" s="362"/>
      <c r="D406" s="500"/>
      <c r="E406" s="500"/>
      <c r="F406" s="500"/>
      <c r="G406" s="500"/>
    </row>
    <row r="407" spans="1:7" s="85" customFormat="1" ht="19.5" customHeight="1" x14ac:dyDescent="0.2">
      <c r="A407" s="172">
        <v>1</v>
      </c>
      <c r="B407" s="26" t="s">
        <v>752</v>
      </c>
      <c r="C407" s="18">
        <v>2020</v>
      </c>
      <c r="D407" s="29" t="s">
        <v>753</v>
      </c>
      <c r="E407" s="43" t="s">
        <v>754</v>
      </c>
      <c r="F407" s="105" t="s">
        <v>755</v>
      </c>
      <c r="G407" s="42" t="s">
        <v>2223</v>
      </c>
    </row>
    <row r="408" spans="1:7" s="85" customFormat="1" ht="19.5" customHeight="1" x14ac:dyDescent="0.2">
      <c r="A408" s="172">
        <v>2</v>
      </c>
      <c r="B408" s="45" t="s">
        <v>892</v>
      </c>
      <c r="C408" s="18">
        <v>2024</v>
      </c>
      <c r="D408" s="45" t="s">
        <v>894</v>
      </c>
      <c r="E408" s="47" t="s">
        <v>895</v>
      </c>
      <c r="F408" s="42" t="s">
        <v>896</v>
      </c>
      <c r="G408" s="42" t="s">
        <v>2223</v>
      </c>
    </row>
    <row r="409" spans="1:7" s="85" customFormat="1" ht="19.5" customHeight="1" x14ac:dyDescent="0.2">
      <c r="A409" s="172">
        <v>3</v>
      </c>
      <c r="B409" s="36" t="s">
        <v>791</v>
      </c>
      <c r="C409" s="39">
        <v>2022</v>
      </c>
      <c r="D409" s="42" t="s">
        <v>793</v>
      </c>
      <c r="E409" s="43" t="s">
        <v>794</v>
      </c>
      <c r="F409" s="46" t="s">
        <v>795</v>
      </c>
      <c r="G409" s="42" t="s">
        <v>2223</v>
      </c>
    </row>
    <row r="410" spans="1:7" s="85" customFormat="1" ht="19.5" customHeight="1" x14ac:dyDescent="0.2">
      <c r="A410" s="172">
        <v>4</v>
      </c>
      <c r="B410" s="99" t="s">
        <v>811</v>
      </c>
      <c r="C410" s="39">
        <v>2022</v>
      </c>
      <c r="D410" s="29" t="s">
        <v>813</v>
      </c>
      <c r="E410" s="22" t="s">
        <v>814</v>
      </c>
      <c r="F410" s="42" t="s">
        <v>815</v>
      </c>
      <c r="G410" s="42" t="s">
        <v>2223</v>
      </c>
    </row>
    <row r="411" spans="1:7" s="85" customFormat="1" ht="19.5" customHeight="1" x14ac:dyDescent="0.2">
      <c r="A411" s="172">
        <v>5</v>
      </c>
      <c r="B411" s="99" t="s">
        <v>816</v>
      </c>
      <c r="C411" s="39">
        <v>2022</v>
      </c>
      <c r="D411" s="29" t="s">
        <v>818</v>
      </c>
      <c r="E411" s="22" t="s">
        <v>819</v>
      </c>
      <c r="F411" s="42" t="s">
        <v>820</v>
      </c>
      <c r="G411" s="42" t="s">
        <v>2223</v>
      </c>
    </row>
    <row r="412" spans="1:7" s="85" customFormat="1" ht="19.5" customHeight="1" x14ac:dyDescent="0.2">
      <c r="A412" s="172">
        <v>6</v>
      </c>
      <c r="B412" s="37" t="s">
        <v>830</v>
      </c>
      <c r="C412" s="39">
        <v>2023</v>
      </c>
      <c r="D412" s="29" t="s">
        <v>832</v>
      </c>
      <c r="E412" s="22" t="s">
        <v>833</v>
      </c>
      <c r="F412" s="42" t="s">
        <v>834</v>
      </c>
      <c r="G412" s="42" t="s">
        <v>2223</v>
      </c>
    </row>
    <row r="413" spans="1:7" s="501" customFormat="1" ht="19.5" customHeight="1" x14ac:dyDescent="0.2">
      <c r="A413" s="144">
        <v>7</v>
      </c>
      <c r="B413" s="45" t="s">
        <v>2770</v>
      </c>
      <c r="C413" s="113">
        <v>2024</v>
      </c>
      <c r="D413" s="45" t="s">
        <v>865</v>
      </c>
      <c r="E413" s="47" t="s">
        <v>866</v>
      </c>
      <c r="F413" s="90" t="s">
        <v>867</v>
      </c>
      <c r="G413" s="42" t="s">
        <v>2223</v>
      </c>
    </row>
    <row r="414" spans="1:7" s="477" customFormat="1" ht="19.5" customHeight="1" x14ac:dyDescent="0.2">
      <c r="A414" s="144">
        <v>8</v>
      </c>
      <c r="B414" s="36" t="s">
        <v>786</v>
      </c>
      <c r="C414" s="18">
        <v>2021</v>
      </c>
      <c r="D414" s="31" t="s">
        <v>2771</v>
      </c>
      <c r="E414" s="22" t="s">
        <v>789</v>
      </c>
      <c r="F414" s="29" t="s">
        <v>790</v>
      </c>
      <c r="G414" s="42" t="s">
        <v>2223</v>
      </c>
    </row>
    <row r="415" spans="1:7" s="477" customFormat="1" ht="19.5" customHeight="1" x14ac:dyDescent="0.2">
      <c r="A415" s="144">
        <v>9</v>
      </c>
      <c r="B415" s="45" t="s">
        <v>882</v>
      </c>
      <c r="C415" s="18">
        <v>2024</v>
      </c>
      <c r="D415" s="45" t="s">
        <v>2771</v>
      </c>
      <c r="E415" s="47" t="s">
        <v>883</v>
      </c>
      <c r="F415" s="74" t="s">
        <v>537</v>
      </c>
      <c r="G415" s="42" t="s">
        <v>2223</v>
      </c>
    </row>
    <row r="416" spans="1:7" s="487" customFormat="1" ht="21" customHeight="1" x14ac:dyDescent="0.2">
      <c r="A416" s="144">
        <v>10</v>
      </c>
      <c r="B416" s="99" t="s">
        <v>806</v>
      </c>
      <c r="C416" s="39">
        <v>2022</v>
      </c>
      <c r="D416" s="29" t="s">
        <v>2772</v>
      </c>
      <c r="E416" s="22" t="s">
        <v>809</v>
      </c>
      <c r="F416" s="42" t="s">
        <v>810</v>
      </c>
      <c r="G416" s="42" t="s">
        <v>2223</v>
      </c>
    </row>
    <row r="417" spans="1:7" s="487" customFormat="1" ht="21" customHeight="1" x14ac:dyDescent="0.2">
      <c r="A417" s="144">
        <v>11</v>
      </c>
      <c r="B417" s="134" t="s">
        <v>1000</v>
      </c>
      <c r="C417" s="502">
        <v>2026</v>
      </c>
      <c r="D417" s="134" t="s">
        <v>2773</v>
      </c>
      <c r="E417" s="119" t="s">
        <v>1002</v>
      </c>
      <c r="F417" s="146" t="s">
        <v>1003</v>
      </c>
      <c r="G417" s="146" t="s">
        <v>2223</v>
      </c>
    </row>
    <row r="418" spans="1:7" s="487" customFormat="1" ht="21" customHeight="1" x14ac:dyDescent="0.2">
      <c r="A418" s="327">
        <v>46</v>
      </c>
      <c r="B418" s="449" t="s">
        <v>2774</v>
      </c>
      <c r="C418" s="362"/>
      <c r="D418" s="503"/>
      <c r="E418" s="503"/>
      <c r="F418" s="503"/>
      <c r="G418" s="503"/>
    </row>
    <row r="419" spans="1:7" s="482" customFormat="1" ht="21" customHeight="1" x14ac:dyDescent="0.2">
      <c r="A419" s="255">
        <v>1</v>
      </c>
      <c r="B419" s="504" t="s">
        <v>2775</v>
      </c>
      <c r="C419" s="255">
        <v>2018</v>
      </c>
      <c r="D419" s="320" t="s">
        <v>2776</v>
      </c>
      <c r="E419" s="352" t="s">
        <v>2777</v>
      </c>
      <c r="F419" s="353" t="s">
        <v>2778</v>
      </c>
      <c r="G419" s="316" t="s">
        <v>2231</v>
      </c>
    </row>
    <row r="420" spans="1:7" s="482" customFormat="1" ht="21" customHeight="1" x14ac:dyDescent="0.2">
      <c r="A420" s="255">
        <v>2</v>
      </c>
      <c r="B420" s="505" t="s">
        <v>2779</v>
      </c>
      <c r="C420" s="255">
        <v>2020</v>
      </c>
      <c r="D420" s="371" t="s">
        <v>2780</v>
      </c>
      <c r="E420" s="321" t="s">
        <v>2781</v>
      </c>
      <c r="F420" s="506" t="s">
        <v>2782</v>
      </c>
      <c r="G420" s="316" t="s">
        <v>2231</v>
      </c>
    </row>
    <row r="421" spans="1:7" s="501" customFormat="1" ht="21" customHeight="1" x14ac:dyDescent="0.2">
      <c r="A421" s="255">
        <v>3</v>
      </c>
      <c r="B421" s="20" t="s">
        <v>1048</v>
      </c>
      <c r="C421" s="39">
        <v>2022</v>
      </c>
      <c r="D421" s="20" t="s">
        <v>2783</v>
      </c>
      <c r="E421" s="22" t="s">
        <v>1051</v>
      </c>
      <c r="F421" s="42" t="s">
        <v>1052</v>
      </c>
      <c r="G421" s="42" t="s">
        <v>2223</v>
      </c>
    </row>
    <row r="422" spans="1:7" s="477" customFormat="1" ht="21" customHeight="1" x14ac:dyDescent="0.2">
      <c r="A422" s="172">
        <v>4</v>
      </c>
      <c r="B422" s="37" t="s">
        <v>1073</v>
      </c>
      <c r="C422" s="39">
        <v>2023</v>
      </c>
      <c r="D422" s="29" t="s">
        <v>2784</v>
      </c>
      <c r="E422" s="22" t="s">
        <v>1076</v>
      </c>
      <c r="F422" s="46" t="s">
        <v>1077</v>
      </c>
      <c r="G422" s="42" t="s">
        <v>2223</v>
      </c>
    </row>
    <row r="423" spans="1:7" s="477" customFormat="1" ht="21" customHeight="1" x14ac:dyDescent="0.2">
      <c r="A423" s="172">
        <v>5</v>
      </c>
      <c r="B423" s="26" t="s">
        <v>1516</v>
      </c>
      <c r="C423" s="18">
        <v>2017</v>
      </c>
      <c r="D423" s="325" t="s">
        <v>2785</v>
      </c>
      <c r="E423" s="22" t="s">
        <v>1518</v>
      </c>
      <c r="F423" s="111" t="s">
        <v>1519</v>
      </c>
      <c r="G423" s="42" t="s">
        <v>2223</v>
      </c>
    </row>
    <row r="424" spans="1:7" s="507" customFormat="1" ht="21" customHeight="1" x14ac:dyDescent="0.2">
      <c r="A424" s="172">
        <v>6</v>
      </c>
      <c r="B424" s="464" t="s">
        <v>2786</v>
      </c>
      <c r="C424" s="255">
        <v>2021</v>
      </c>
      <c r="D424" s="394" t="s">
        <v>2785</v>
      </c>
      <c r="E424" s="321" t="s">
        <v>2787</v>
      </c>
      <c r="F424" s="394" t="s">
        <v>2788</v>
      </c>
      <c r="G424" s="423" t="s">
        <v>2231</v>
      </c>
    </row>
    <row r="425" spans="1:7" s="487" customFormat="1" ht="21" customHeight="1" x14ac:dyDescent="0.2">
      <c r="A425" s="370">
        <v>7</v>
      </c>
      <c r="B425" s="466" t="s">
        <v>2789</v>
      </c>
      <c r="C425" s="322">
        <v>2021</v>
      </c>
      <c r="D425" s="311" t="s">
        <v>2790</v>
      </c>
      <c r="E425" s="312" t="s">
        <v>1056</v>
      </c>
      <c r="F425" s="490" t="s">
        <v>2791</v>
      </c>
      <c r="G425" s="486" t="s">
        <v>2231</v>
      </c>
    </row>
    <row r="426" spans="1:7" s="477" customFormat="1" ht="21" customHeight="1" x14ac:dyDescent="0.2">
      <c r="A426" s="327">
        <v>47</v>
      </c>
      <c r="B426" s="449" t="s">
        <v>2792</v>
      </c>
      <c r="C426" s="362"/>
      <c r="D426" s="492"/>
      <c r="E426" s="492"/>
      <c r="F426" s="492"/>
      <c r="G426" s="492"/>
    </row>
    <row r="427" spans="1:7" s="477" customFormat="1" ht="21" customHeight="1" x14ac:dyDescent="0.2">
      <c r="A427" s="172">
        <v>1</v>
      </c>
      <c r="B427" s="36" t="s">
        <v>1043</v>
      </c>
      <c r="C427" s="18">
        <v>2021</v>
      </c>
      <c r="D427" s="31" t="s">
        <v>2793</v>
      </c>
      <c r="E427" s="22" t="s">
        <v>1046</v>
      </c>
      <c r="F427" s="42" t="s">
        <v>1047</v>
      </c>
      <c r="G427" s="42" t="s">
        <v>2223</v>
      </c>
    </row>
    <row r="428" spans="1:7" s="477" customFormat="1" ht="21" customHeight="1" x14ac:dyDescent="0.2">
      <c r="A428" s="172">
        <v>2</v>
      </c>
      <c r="B428" s="20" t="s">
        <v>1063</v>
      </c>
      <c r="C428" s="39">
        <v>2023</v>
      </c>
      <c r="D428" s="20" t="s">
        <v>2794</v>
      </c>
      <c r="E428" s="22" t="s">
        <v>1066</v>
      </c>
      <c r="F428" s="42" t="s">
        <v>1067</v>
      </c>
      <c r="G428" s="42" t="s">
        <v>2223</v>
      </c>
    </row>
    <row r="429" spans="1:7" s="477" customFormat="1" ht="21" customHeight="1" x14ac:dyDescent="0.2">
      <c r="A429" s="172">
        <v>3</v>
      </c>
      <c r="B429" s="42" t="s">
        <v>2795</v>
      </c>
      <c r="C429" s="39">
        <v>2024</v>
      </c>
      <c r="D429" s="42" t="s">
        <v>2796</v>
      </c>
      <c r="E429" s="43" t="s">
        <v>1081</v>
      </c>
      <c r="F429" s="99" t="s">
        <v>1082</v>
      </c>
      <c r="G429" s="42" t="s">
        <v>2223</v>
      </c>
    </row>
    <row r="430" spans="1:7" s="487" customFormat="1" ht="21" customHeight="1" x14ac:dyDescent="0.2">
      <c r="A430" s="483">
        <v>4</v>
      </c>
      <c r="B430" s="323" t="s">
        <v>2797</v>
      </c>
      <c r="C430" s="89">
        <v>2007</v>
      </c>
      <c r="D430" s="323" t="s">
        <v>2798</v>
      </c>
      <c r="E430" s="337" t="s">
        <v>2799</v>
      </c>
      <c r="F430" s="360" t="s">
        <v>2800</v>
      </c>
      <c r="G430" s="316" t="s">
        <v>2231</v>
      </c>
    </row>
    <row r="431" spans="1:7" s="487" customFormat="1" ht="21" customHeight="1" x14ac:dyDescent="0.2">
      <c r="A431" s="483">
        <v>5</v>
      </c>
      <c r="B431" s="484" t="s">
        <v>2801</v>
      </c>
      <c r="C431" s="322">
        <v>2017</v>
      </c>
      <c r="D431" s="486" t="s">
        <v>2802</v>
      </c>
      <c r="E431" s="312" t="s">
        <v>2803</v>
      </c>
      <c r="F431" s="508" t="s">
        <v>2804</v>
      </c>
      <c r="G431" s="316" t="s">
        <v>2231</v>
      </c>
    </row>
    <row r="432" spans="1:7" s="487" customFormat="1" ht="21" customHeight="1" x14ac:dyDescent="0.2">
      <c r="A432" s="483">
        <v>6</v>
      </c>
      <c r="B432" s="484" t="s">
        <v>2805</v>
      </c>
      <c r="C432" s="322">
        <v>2017</v>
      </c>
      <c r="D432" s="486" t="s">
        <v>2806</v>
      </c>
      <c r="E432" s="312" t="s">
        <v>2807</v>
      </c>
      <c r="F432" s="509" t="s">
        <v>2808</v>
      </c>
      <c r="G432" s="316" t="s">
        <v>2231</v>
      </c>
    </row>
    <row r="433" spans="1:7" s="487" customFormat="1" ht="21" customHeight="1" x14ac:dyDescent="0.2">
      <c r="A433" s="483">
        <v>7</v>
      </c>
      <c r="B433" s="484" t="s">
        <v>2809</v>
      </c>
      <c r="C433" s="322">
        <v>2017</v>
      </c>
      <c r="D433" s="486" t="s">
        <v>2810</v>
      </c>
      <c r="E433" s="312" t="s">
        <v>2811</v>
      </c>
      <c r="F433" s="509" t="s">
        <v>2812</v>
      </c>
      <c r="G433" s="316" t="s">
        <v>2231</v>
      </c>
    </row>
    <row r="434" spans="1:7" s="477" customFormat="1" ht="21" customHeight="1" x14ac:dyDescent="0.2">
      <c r="A434" s="144">
        <v>8</v>
      </c>
      <c r="B434" s="484" t="s">
        <v>2813</v>
      </c>
      <c r="C434" s="322">
        <v>2017</v>
      </c>
      <c r="D434" s="406" t="s">
        <v>2806</v>
      </c>
      <c r="E434" s="312" t="s">
        <v>2814</v>
      </c>
      <c r="F434" s="509" t="s">
        <v>1918</v>
      </c>
      <c r="G434" s="316" t="s">
        <v>2231</v>
      </c>
    </row>
    <row r="435" spans="1:7" s="487" customFormat="1" ht="21" customHeight="1" x14ac:dyDescent="0.2">
      <c r="A435" s="483">
        <v>9</v>
      </c>
      <c r="B435" s="466" t="s">
        <v>2815</v>
      </c>
      <c r="C435" s="322">
        <v>2021</v>
      </c>
      <c r="D435" s="311" t="s">
        <v>2816</v>
      </c>
      <c r="E435" s="312" t="s">
        <v>2817</v>
      </c>
      <c r="F435" s="490" t="s">
        <v>231</v>
      </c>
      <c r="G435" s="316" t="s">
        <v>2231</v>
      </c>
    </row>
    <row r="436" spans="1:7" s="487" customFormat="1" ht="21" customHeight="1" x14ac:dyDescent="0.2">
      <c r="A436" s="144">
        <v>10</v>
      </c>
      <c r="B436" s="26" t="s">
        <v>1015</v>
      </c>
      <c r="C436" s="18">
        <v>2019</v>
      </c>
      <c r="D436" s="29" t="s">
        <v>2818</v>
      </c>
      <c r="E436" s="22" t="s">
        <v>1018</v>
      </c>
      <c r="F436" s="159" t="s">
        <v>1008</v>
      </c>
      <c r="G436" s="42" t="s">
        <v>2223</v>
      </c>
    </row>
    <row r="437" spans="1:7" s="477" customFormat="1" ht="21" customHeight="1" x14ac:dyDescent="0.2">
      <c r="A437" s="144">
        <v>11</v>
      </c>
      <c r="B437" s="37" t="s">
        <v>1068</v>
      </c>
      <c r="C437" s="39">
        <v>2023</v>
      </c>
      <c r="D437" s="29" t="s">
        <v>2819</v>
      </c>
      <c r="E437" s="22" t="s">
        <v>1071</v>
      </c>
      <c r="F437" s="46" t="s">
        <v>1072</v>
      </c>
      <c r="G437" s="42" t="s">
        <v>2223</v>
      </c>
    </row>
    <row r="438" spans="1:7" s="477" customFormat="1" ht="21" customHeight="1" x14ac:dyDescent="0.2">
      <c r="A438" s="144">
        <v>12</v>
      </c>
      <c r="B438" s="181" t="s">
        <v>1660</v>
      </c>
      <c r="C438" s="18">
        <v>2023</v>
      </c>
      <c r="D438" s="29" t="s">
        <v>2820</v>
      </c>
      <c r="E438" s="22" t="s">
        <v>1663</v>
      </c>
      <c r="F438" s="42" t="s">
        <v>1664</v>
      </c>
      <c r="G438" s="42" t="s">
        <v>2223</v>
      </c>
    </row>
    <row r="439" spans="1:7" s="477" customFormat="1" ht="21" customHeight="1" x14ac:dyDescent="0.2">
      <c r="A439" s="89">
        <v>13</v>
      </c>
      <c r="B439" s="45" t="s">
        <v>1669</v>
      </c>
      <c r="C439" s="89">
        <v>2025</v>
      </c>
      <c r="D439" s="45" t="s">
        <v>2821</v>
      </c>
      <c r="E439" s="73" t="s">
        <v>1672</v>
      </c>
      <c r="F439" s="20" t="s">
        <v>1673</v>
      </c>
      <c r="G439" s="42" t="s">
        <v>2223</v>
      </c>
    </row>
    <row r="440" spans="1:7" s="472" customFormat="1" ht="21" customHeight="1" x14ac:dyDescent="0.2">
      <c r="A440" s="89">
        <v>14</v>
      </c>
      <c r="B440" s="72" t="s">
        <v>1083</v>
      </c>
      <c r="C440" s="39">
        <v>2025</v>
      </c>
      <c r="D440" s="45" t="s">
        <v>1085</v>
      </c>
      <c r="E440" s="73" t="s">
        <v>1086</v>
      </c>
      <c r="F440" s="99" t="s">
        <v>1087</v>
      </c>
      <c r="G440" s="42" t="s">
        <v>2223</v>
      </c>
    </row>
    <row r="441" spans="1:7" s="472" customFormat="1" ht="21" customHeight="1" x14ac:dyDescent="0.2">
      <c r="A441" s="1">
        <v>15</v>
      </c>
      <c r="B441" s="20" t="s">
        <v>1674</v>
      </c>
      <c r="C441" s="81">
        <v>2025</v>
      </c>
      <c r="D441" s="45" t="s">
        <v>1676</v>
      </c>
      <c r="E441" s="73" t="s">
        <v>1677</v>
      </c>
      <c r="F441" s="20" t="s">
        <v>1678</v>
      </c>
      <c r="G441" s="42" t="s">
        <v>2223</v>
      </c>
    </row>
    <row r="442" spans="1:7" s="477" customFormat="1" ht="21" customHeight="1" x14ac:dyDescent="0.2">
      <c r="A442" s="327">
        <v>48</v>
      </c>
      <c r="B442" s="449" t="s">
        <v>2822</v>
      </c>
      <c r="C442" s="362"/>
      <c r="D442" s="492"/>
      <c r="E442" s="492"/>
      <c r="F442" s="492"/>
      <c r="G442" s="492"/>
    </row>
    <row r="443" spans="1:7" s="477" customFormat="1" ht="21" customHeight="1" x14ac:dyDescent="0.2">
      <c r="A443" s="172">
        <v>1</v>
      </c>
      <c r="B443" s="26" t="s">
        <v>1665</v>
      </c>
      <c r="C443" s="18">
        <v>2019</v>
      </c>
      <c r="D443" s="29" t="s">
        <v>1666</v>
      </c>
      <c r="E443" s="22" t="s">
        <v>1667</v>
      </c>
      <c r="F443" s="23" t="s">
        <v>1668</v>
      </c>
      <c r="G443" s="42" t="s">
        <v>2223</v>
      </c>
    </row>
    <row r="444" spans="1:7" s="477" customFormat="1" ht="21" customHeight="1" x14ac:dyDescent="0.2">
      <c r="A444" s="172">
        <v>2</v>
      </c>
      <c r="B444" s="36" t="s">
        <v>1038</v>
      </c>
      <c r="C444" s="18">
        <v>2021</v>
      </c>
      <c r="D444" s="31" t="s">
        <v>2823</v>
      </c>
      <c r="E444" s="43" t="s">
        <v>1041</v>
      </c>
      <c r="F444" s="42" t="s">
        <v>1042</v>
      </c>
      <c r="G444" s="42" t="s">
        <v>2223</v>
      </c>
    </row>
    <row r="445" spans="1:7" s="477" customFormat="1" ht="21" customHeight="1" x14ac:dyDescent="0.2">
      <c r="A445" s="172">
        <v>3</v>
      </c>
      <c r="B445" s="99" t="s">
        <v>1029</v>
      </c>
      <c r="C445" s="39">
        <v>2023</v>
      </c>
      <c r="D445" s="29" t="s">
        <v>1031</v>
      </c>
      <c r="E445" s="22" t="s">
        <v>1032</v>
      </c>
      <c r="F445" s="42" t="s">
        <v>1033</v>
      </c>
      <c r="G445" s="42" t="s">
        <v>2223</v>
      </c>
    </row>
    <row r="446" spans="1:7" s="477" customFormat="1" ht="21" customHeight="1" x14ac:dyDescent="0.2">
      <c r="A446" s="144">
        <v>4</v>
      </c>
      <c r="B446" s="323" t="s">
        <v>2824</v>
      </c>
      <c r="C446" s="510">
        <v>2015</v>
      </c>
      <c r="D446" s="323" t="s">
        <v>2825</v>
      </c>
      <c r="E446" s="337" t="s">
        <v>2826</v>
      </c>
      <c r="F446" s="323" t="s">
        <v>2827</v>
      </c>
      <c r="G446" s="316" t="s">
        <v>2231</v>
      </c>
    </row>
    <row r="447" spans="1:7" s="477" customFormat="1" ht="21" customHeight="1" x14ac:dyDescent="0.2">
      <c r="A447" s="144">
        <v>5</v>
      </c>
      <c r="B447" s="359" t="s">
        <v>2828</v>
      </c>
      <c r="C447" s="18">
        <v>2018</v>
      </c>
      <c r="D447" s="323" t="s">
        <v>2829</v>
      </c>
      <c r="E447" s="337" t="s">
        <v>2830</v>
      </c>
      <c r="F447" s="460" t="s">
        <v>2831</v>
      </c>
      <c r="G447" s="316" t="s">
        <v>2231</v>
      </c>
    </row>
    <row r="448" spans="1:7" s="477" customFormat="1" ht="21" customHeight="1" x14ac:dyDescent="0.2">
      <c r="A448" s="144">
        <v>6</v>
      </c>
      <c r="B448" s="386" t="s">
        <v>2832</v>
      </c>
      <c r="C448" s="144">
        <v>2024</v>
      </c>
      <c r="D448" s="511" t="s">
        <v>2833</v>
      </c>
      <c r="E448" s="512" t="s">
        <v>2834</v>
      </c>
      <c r="F448" s="386" t="s">
        <v>2835</v>
      </c>
      <c r="G448" s="316" t="s">
        <v>2231</v>
      </c>
    </row>
    <row r="449" spans="1:7" s="477" customFormat="1" ht="21" customHeight="1" x14ac:dyDescent="0.2">
      <c r="A449" s="327">
        <v>49</v>
      </c>
      <c r="B449" s="449" t="s">
        <v>2836</v>
      </c>
      <c r="C449" s="362"/>
      <c r="D449" s="492"/>
      <c r="E449" s="492"/>
      <c r="F449" s="492"/>
      <c r="G449" s="492"/>
    </row>
    <row r="450" spans="1:7" s="477" customFormat="1" ht="21" customHeight="1" x14ac:dyDescent="0.2">
      <c r="A450" s="172">
        <v>1</v>
      </c>
      <c r="B450" s="29" t="s">
        <v>1019</v>
      </c>
      <c r="C450" s="18">
        <v>2001</v>
      </c>
      <c r="D450" s="29" t="s">
        <v>2837</v>
      </c>
      <c r="E450" s="43" t="s">
        <v>1022</v>
      </c>
      <c r="F450" s="29" t="s">
        <v>1023</v>
      </c>
      <c r="G450" s="42" t="s">
        <v>2223</v>
      </c>
    </row>
    <row r="451" spans="1:7" s="477" customFormat="1" ht="21" customHeight="1" x14ac:dyDescent="0.2">
      <c r="A451" s="172">
        <v>2</v>
      </c>
      <c r="B451" s="26" t="s">
        <v>1024</v>
      </c>
      <c r="C451" s="18">
        <v>2018</v>
      </c>
      <c r="D451" s="29" t="s">
        <v>2838</v>
      </c>
      <c r="E451" s="22" t="s">
        <v>1027</v>
      </c>
      <c r="F451" s="23" t="s">
        <v>1028</v>
      </c>
      <c r="G451" s="42" t="s">
        <v>2223</v>
      </c>
    </row>
    <row r="452" spans="1:7" s="477" customFormat="1" ht="21" customHeight="1" x14ac:dyDescent="0.2">
      <c r="A452" s="172">
        <v>3</v>
      </c>
      <c r="B452" s="406" t="s">
        <v>2839</v>
      </c>
      <c r="C452" s="513">
        <v>2012</v>
      </c>
      <c r="D452" s="406" t="s">
        <v>2840</v>
      </c>
      <c r="E452" s="312" t="s">
        <v>2841</v>
      </c>
      <c r="F452" s="514" t="s">
        <v>2842</v>
      </c>
      <c r="G452" s="316" t="s">
        <v>2231</v>
      </c>
    </row>
    <row r="453" spans="1:7" s="501" customFormat="1" ht="21" customHeight="1" x14ac:dyDescent="0.2">
      <c r="A453" s="499">
        <v>4</v>
      </c>
      <c r="B453" s="457" t="s">
        <v>2843</v>
      </c>
      <c r="C453" s="382">
        <v>2018</v>
      </c>
      <c r="D453" s="384" t="s">
        <v>2844</v>
      </c>
      <c r="E453" s="385"/>
      <c r="F453" s="515" t="s">
        <v>2845</v>
      </c>
      <c r="G453" s="316" t="s">
        <v>2231</v>
      </c>
    </row>
    <row r="454" spans="1:7" s="487" customFormat="1" ht="21" customHeight="1" x14ac:dyDescent="0.2">
      <c r="A454" s="483">
        <v>5</v>
      </c>
      <c r="B454" s="484" t="s">
        <v>2846</v>
      </c>
      <c r="C454" s="322">
        <v>2019</v>
      </c>
      <c r="D454" s="516" t="s">
        <v>2847</v>
      </c>
      <c r="E454" s="312" t="s">
        <v>2848</v>
      </c>
      <c r="F454" s="509" t="s">
        <v>2849</v>
      </c>
      <c r="G454" s="316" t="s">
        <v>2231</v>
      </c>
    </row>
    <row r="455" spans="1:7" s="487" customFormat="1" ht="19.5" customHeight="1" x14ac:dyDescent="0.2">
      <c r="A455" s="370">
        <v>6</v>
      </c>
      <c r="B455" s="466" t="s">
        <v>2850</v>
      </c>
      <c r="C455" s="322">
        <v>2021</v>
      </c>
      <c r="D455" s="466" t="s">
        <v>2851</v>
      </c>
      <c r="E455" s="517" t="s">
        <v>2852</v>
      </c>
      <c r="F455" s="518" t="s">
        <v>2853</v>
      </c>
      <c r="G455" s="316" t="s">
        <v>2231</v>
      </c>
    </row>
    <row r="456" spans="1:7" s="487" customFormat="1" ht="19.5" customHeight="1" x14ac:dyDescent="0.2">
      <c r="A456" s="483">
        <v>7</v>
      </c>
      <c r="B456" s="514" t="s">
        <v>2854</v>
      </c>
      <c r="C456" s="483">
        <v>2022</v>
      </c>
      <c r="D456" s="514" t="s">
        <v>2855</v>
      </c>
      <c r="E456" s="312" t="s">
        <v>2856</v>
      </c>
      <c r="F456" s="490" t="s">
        <v>1264</v>
      </c>
      <c r="G456" s="316" t="s">
        <v>2231</v>
      </c>
    </row>
    <row r="457" spans="1:7" s="84" customFormat="1" ht="31.5" customHeight="1" x14ac:dyDescent="0.2">
      <c r="A457" s="483">
        <v>8</v>
      </c>
      <c r="B457" s="20" t="s">
        <v>1058</v>
      </c>
      <c r="C457" s="39">
        <v>2022</v>
      </c>
      <c r="D457" s="20" t="s">
        <v>2857</v>
      </c>
      <c r="E457" s="22" t="s">
        <v>1061</v>
      </c>
      <c r="F457" s="42" t="s">
        <v>1062</v>
      </c>
      <c r="G457" s="42" t="s">
        <v>2223</v>
      </c>
    </row>
    <row r="458" spans="1:7" s="84" customFormat="1" ht="30" customHeight="1" x14ac:dyDescent="0.2">
      <c r="A458" s="144">
        <v>9</v>
      </c>
      <c r="B458" s="37" t="s">
        <v>1034</v>
      </c>
      <c r="C458" s="39">
        <v>2023</v>
      </c>
      <c r="D458" s="29" t="s">
        <v>2858</v>
      </c>
      <c r="E458" s="22" t="s">
        <v>1037</v>
      </c>
      <c r="F458" s="42" t="s">
        <v>381</v>
      </c>
      <c r="G458" s="42" t="s">
        <v>2223</v>
      </c>
    </row>
    <row r="459" spans="1:7" s="487" customFormat="1" ht="18" customHeight="1" x14ac:dyDescent="0.2">
      <c r="A459" s="144">
        <v>10</v>
      </c>
      <c r="B459" s="406" t="s">
        <v>2859</v>
      </c>
      <c r="C459" s="322">
        <v>1999</v>
      </c>
      <c r="D459" s="406" t="s">
        <v>2860</v>
      </c>
      <c r="E459" s="517" t="s">
        <v>2861</v>
      </c>
      <c r="F459" s="406" t="s">
        <v>2862</v>
      </c>
      <c r="G459" s="316" t="s">
        <v>2231</v>
      </c>
    </row>
    <row r="460" spans="1:7" s="487" customFormat="1" ht="19.5" customHeight="1" x14ac:dyDescent="0.2">
      <c r="A460" s="483">
        <v>11</v>
      </c>
      <c r="B460" s="430" t="s">
        <v>2863</v>
      </c>
      <c r="C460" s="322">
        <v>2022</v>
      </c>
      <c r="D460" s="406" t="s">
        <v>2864</v>
      </c>
      <c r="E460" s="517" t="s">
        <v>2865</v>
      </c>
      <c r="F460" s="490" t="s">
        <v>2866</v>
      </c>
      <c r="G460" s="316" t="s">
        <v>2231</v>
      </c>
    </row>
    <row r="461" spans="1:7" s="84" customFormat="1" ht="19.5" customHeight="1" x14ac:dyDescent="0.2">
      <c r="A461" s="483">
        <v>12</v>
      </c>
      <c r="B461" s="179" t="s">
        <v>1929</v>
      </c>
      <c r="C461" s="89">
        <v>2025</v>
      </c>
      <c r="D461" s="29" t="s">
        <v>2867</v>
      </c>
      <c r="E461" s="22" t="s">
        <v>1932</v>
      </c>
      <c r="F461" s="42" t="s">
        <v>1933</v>
      </c>
      <c r="G461" s="42" t="s">
        <v>2223</v>
      </c>
    </row>
    <row r="462" spans="1:7" s="472" customFormat="1" ht="30" customHeight="1" x14ac:dyDescent="0.25">
      <c r="A462" s="519">
        <v>13</v>
      </c>
      <c r="B462" s="424" t="s">
        <v>1934</v>
      </c>
      <c r="C462" s="89">
        <v>2026</v>
      </c>
      <c r="D462" s="45" t="s">
        <v>1935</v>
      </c>
      <c r="E462" s="73" t="s">
        <v>1936</v>
      </c>
      <c r="F462" s="60" t="s">
        <v>1937</v>
      </c>
      <c r="G462" s="42" t="s">
        <v>2223</v>
      </c>
    </row>
    <row r="463" spans="1:7" s="84" customFormat="1" ht="19.5" customHeight="1" x14ac:dyDescent="0.2">
      <c r="A463" s="89">
        <v>14</v>
      </c>
      <c r="B463" s="323" t="s">
        <v>2868</v>
      </c>
      <c r="C463" s="18">
        <v>2019</v>
      </c>
      <c r="D463" s="520" t="s">
        <v>2869</v>
      </c>
      <c r="E463" s="521"/>
      <c r="F463" s="465" t="s">
        <v>1643</v>
      </c>
      <c r="G463" s="316" t="s">
        <v>2231</v>
      </c>
    </row>
    <row r="464" spans="1:7" s="476" customFormat="1" ht="19.5" customHeight="1" x14ac:dyDescent="0.25">
      <c r="A464" s="519">
        <v>15</v>
      </c>
      <c r="B464" s="359" t="s">
        <v>2868</v>
      </c>
      <c r="C464" s="18">
        <v>2018</v>
      </c>
      <c r="D464" s="323" t="s">
        <v>2870</v>
      </c>
      <c r="E464" s="337" t="s">
        <v>2871</v>
      </c>
      <c r="F464" s="399" t="s">
        <v>2872</v>
      </c>
      <c r="G464" s="316" t="s">
        <v>2231</v>
      </c>
    </row>
    <row r="465" spans="1:7" s="84" customFormat="1" ht="19.5" customHeight="1" x14ac:dyDescent="0.25">
      <c r="A465" s="519">
        <v>16</v>
      </c>
      <c r="B465" s="384" t="s">
        <v>2873</v>
      </c>
      <c r="C465" s="18">
        <v>2003</v>
      </c>
      <c r="D465" s="384" t="s">
        <v>2874</v>
      </c>
      <c r="E465" s="385" t="s">
        <v>2875</v>
      </c>
      <c r="F465" s="498"/>
      <c r="G465" s="316" t="s">
        <v>2231</v>
      </c>
    </row>
    <row r="466" spans="1:7" s="85" customFormat="1" ht="19.5" customHeight="1" x14ac:dyDescent="0.2">
      <c r="A466" s="327">
        <v>50</v>
      </c>
      <c r="B466" s="449" t="s">
        <v>2876</v>
      </c>
      <c r="C466" s="362"/>
      <c r="D466" s="500"/>
      <c r="E466" s="500"/>
      <c r="F466" s="500"/>
      <c r="G466" s="500"/>
    </row>
    <row r="467" spans="1:7" s="507" customFormat="1" ht="19.5" customHeight="1" x14ac:dyDescent="0.2">
      <c r="A467" s="255">
        <v>1</v>
      </c>
      <c r="B467" s="522" t="s">
        <v>2877</v>
      </c>
      <c r="C467" s="370">
        <v>2024</v>
      </c>
      <c r="D467" s="522" t="s">
        <v>2878</v>
      </c>
      <c r="E467" s="352" t="s">
        <v>2879</v>
      </c>
      <c r="F467" s="394" t="s">
        <v>2880</v>
      </c>
      <c r="G467" s="316" t="s">
        <v>2231</v>
      </c>
    </row>
    <row r="468" spans="1:7" s="507" customFormat="1" ht="19.5" customHeight="1" x14ac:dyDescent="0.2">
      <c r="A468" s="255">
        <v>2</v>
      </c>
      <c r="B468" s="505" t="s">
        <v>2881</v>
      </c>
      <c r="C468" s="255">
        <v>2021</v>
      </c>
      <c r="D468" s="371" t="s">
        <v>2882</v>
      </c>
      <c r="E468" s="321" t="s">
        <v>2883</v>
      </c>
      <c r="F468" s="523" t="s">
        <v>2884</v>
      </c>
      <c r="G468" s="316" t="s">
        <v>2231</v>
      </c>
    </row>
    <row r="469" spans="1:7" s="475" customFormat="1" ht="19.5" customHeight="1" x14ac:dyDescent="0.2">
      <c r="A469" s="172">
        <v>3</v>
      </c>
      <c r="B469" s="36" t="s">
        <v>1053</v>
      </c>
      <c r="C469" s="39">
        <v>2022</v>
      </c>
      <c r="D469" s="42" t="s">
        <v>2885</v>
      </c>
      <c r="E469" s="43" t="s">
        <v>1056</v>
      </c>
      <c r="F469" s="111" t="s">
        <v>1057</v>
      </c>
      <c r="G469" s="42" t="s">
        <v>2223</v>
      </c>
    </row>
    <row r="470" spans="1:7" s="475" customFormat="1" ht="19.5" customHeight="1" x14ac:dyDescent="0.2">
      <c r="A470" s="327">
        <v>51</v>
      </c>
      <c r="B470" s="449" t="s">
        <v>2886</v>
      </c>
      <c r="C470" s="362"/>
      <c r="D470" s="524"/>
      <c r="E470" s="524"/>
      <c r="F470" s="524"/>
      <c r="G470" s="524"/>
    </row>
    <row r="471" spans="1:7" s="475" customFormat="1" ht="19.5" customHeight="1" x14ac:dyDescent="0.2">
      <c r="A471" s="172">
        <v>1</v>
      </c>
      <c r="B471" s="178" t="s">
        <v>1134</v>
      </c>
      <c r="C471" s="39">
        <v>2021</v>
      </c>
      <c r="D471" s="20" t="s">
        <v>2887</v>
      </c>
      <c r="E471" s="43" t="s">
        <v>1137</v>
      </c>
      <c r="F471" s="42" t="s">
        <v>1138</v>
      </c>
      <c r="G471" s="42" t="s">
        <v>2223</v>
      </c>
    </row>
    <row r="472" spans="1:7" s="475" customFormat="1" ht="18" customHeight="1" x14ac:dyDescent="0.2">
      <c r="A472" s="172">
        <v>2</v>
      </c>
      <c r="B472" s="36" t="s">
        <v>1521</v>
      </c>
      <c r="C472" s="39">
        <v>2021</v>
      </c>
      <c r="D472" s="20" t="s">
        <v>2888</v>
      </c>
      <c r="E472" s="43" t="s">
        <v>1524</v>
      </c>
      <c r="F472" s="42" t="s">
        <v>1525</v>
      </c>
      <c r="G472" s="42" t="s">
        <v>2223</v>
      </c>
    </row>
    <row r="473" spans="1:7" s="475" customFormat="1" ht="19.5" customHeight="1" x14ac:dyDescent="0.2">
      <c r="A473" s="172">
        <v>3</v>
      </c>
      <c r="B473" s="37" t="s">
        <v>2199</v>
      </c>
      <c r="C473" s="89">
        <v>2024</v>
      </c>
      <c r="D473" s="20" t="s">
        <v>2889</v>
      </c>
      <c r="E473" s="43" t="s">
        <v>2201</v>
      </c>
      <c r="F473" s="42" t="s">
        <v>1008</v>
      </c>
      <c r="G473" s="42" t="s">
        <v>2223</v>
      </c>
    </row>
    <row r="474" spans="1:7" s="475" customFormat="1" ht="19.5" customHeight="1" x14ac:dyDescent="0.2">
      <c r="A474" s="172">
        <v>4</v>
      </c>
      <c r="B474" s="179" t="s">
        <v>2890</v>
      </c>
      <c r="C474" s="39">
        <v>2025</v>
      </c>
      <c r="D474" s="29" t="s">
        <v>2891</v>
      </c>
      <c r="E474" s="22" t="s">
        <v>1964</v>
      </c>
      <c r="F474" s="23" t="s">
        <v>1965</v>
      </c>
      <c r="G474" s="42" t="s">
        <v>2223</v>
      </c>
    </row>
    <row r="475" spans="1:7" s="472" customFormat="1" ht="19.5" customHeight="1" x14ac:dyDescent="0.25">
      <c r="A475" s="18">
        <v>5</v>
      </c>
      <c r="B475" s="45" t="s">
        <v>1700</v>
      </c>
      <c r="C475" s="39">
        <v>2026</v>
      </c>
      <c r="D475" s="525" t="s">
        <v>2892</v>
      </c>
      <c r="E475" s="73" t="s">
        <v>1703</v>
      </c>
      <c r="F475" s="23" t="s">
        <v>1704</v>
      </c>
      <c r="G475" s="42" t="s">
        <v>2223</v>
      </c>
    </row>
    <row r="476" spans="1:7" s="475" customFormat="1" ht="20.25" customHeight="1" x14ac:dyDescent="0.2">
      <c r="A476" s="327">
        <v>52</v>
      </c>
      <c r="B476" s="449" t="s">
        <v>2893</v>
      </c>
      <c r="C476" s="362"/>
      <c r="D476" s="524"/>
      <c r="E476" s="524"/>
      <c r="F476" s="524"/>
      <c r="G476" s="524"/>
    </row>
    <row r="477" spans="1:7" s="475" customFormat="1" ht="20.25" customHeight="1" x14ac:dyDescent="0.2">
      <c r="A477" s="172">
        <v>1</v>
      </c>
      <c r="B477" s="526" t="s">
        <v>1089</v>
      </c>
      <c r="C477" s="18">
        <v>2017</v>
      </c>
      <c r="D477" s="527" t="s">
        <v>2894</v>
      </c>
      <c r="E477" s="43" t="s">
        <v>1092</v>
      </c>
      <c r="F477" s="99" t="s">
        <v>1093</v>
      </c>
      <c r="G477" s="42" t="s">
        <v>2223</v>
      </c>
    </row>
    <row r="478" spans="1:7" s="475" customFormat="1" ht="20.25" customHeight="1" x14ac:dyDescent="0.2">
      <c r="A478" s="172">
        <v>2</v>
      </c>
      <c r="B478" s="27" t="s">
        <v>2895</v>
      </c>
      <c r="C478" s="18">
        <v>2017</v>
      </c>
      <c r="D478" s="29" t="s">
        <v>2896</v>
      </c>
      <c r="E478" s="22" t="s">
        <v>1122</v>
      </c>
      <c r="F478" s="29" t="s">
        <v>1123</v>
      </c>
      <c r="G478" s="42" t="s">
        <v>2223</v>
      </c>
    </row>
    <row r="479" spans="1:7" s="475" customFormat="1" ht="20.25" customHeight="1" x14ac:dyDescent="0.2">
      <c r="A479" s="172">
        <v>3</v>
      </c>
      <c r="B479" s="26" t="s">
        <v>1094</v>
      </c>
      <c r="C479" s="18">
        <v>2017</v>
      </c>
      <c r="D479" s="325" t="s">
        <v>2897</v>
      </c>
      <c r="E479" s="22" t="s">
        <v>1097</v>
      </c>
      <c r="F479" s="99" t="s">
        <v>1098</v>
      </c>
      <c r="G479" s="42" t="s">
        <v>2223</v>
      </c>
    </row>
    <row r="480" spans="1:7" s="475" customFormat="1" ht="20.25" customHeight="1" x14ac:dyDescent="0.2">
      <c r="A480" s="172">
        <v>4</v>
      </c>
      <c r="B480" s="528" t="s">
        <v>2898</v>
      </c>
      <c r="C480" s="18">
        <v>2018</v>
      </c>
      <c r="D480" s="29" t="s">
        <v>2899</v>
      </c>
      <c r="E480" s="43" t="s">
        <v>1102</v>
      </c>
      <c r="F480" s="111" t="s">
        <v>1103</v>
      </c>
      <c r="G480" s="42" t="s">
        <v>2223</v>
      </c>
    </row>
    <row r="481" spans="1:7" s="529" customFormat="1" ht="19.5" customHeight="1" x14ac:dyDescent="0.2">
      <c r="A481" s="144">
        <v>5</v>
      </c>
      <c r="B481" s="31" t="s">
        <v>1114</v>
      </c>
      <c r="C481" s="18">
        <v>2020</v>
      </c>
      <c r="D481" s="20" t="s">
        <v>2900</v>
      </c>
      <c r="E481" s="22" t="s">
        <v>1117</v>
      </c>
      <c r="F481" s="168" t="s">
        <v>1118</v>
      </c>
      <c r="G481" s="42" t="s">
        <v>2223</v>
      </c>
    </row>
    <row r="482" spans="1:7" s="84" customFormat="1" ht="19.5" customHeight="1" x14ac:dyDescent="0.2">
      <c r="A482" s="144">
        <v>6</v>
      </c>
      <c r="B482" s="323" t="s">
        <v>2901</v>
      </c>
      <c r="C482" s="190">
        <v>2002</v>
      </c>
      <c r="D482" s="323" t="s">
        <v>2902</v>
      </c>
      <c r="E482" s="337" t="s">
        <v>2903</v>
      </c>
      <c r="F482" s="323" t="s">
        <v>2904</v>
      </c>
      <c r="G482" s="316" t="s">
        <v>2905</v>
      </c>
    </row>
    <row r="483" spans="1:7" s="476" customFormat="1" ht="28.5" customHeight="1" x14ac:dyDescent="0.2">
      <c r="A483" s="144">
        <v>7</v>
      </c>
      <c r="B483" s="469" t="s">
        <v>2906</v>
      </c>
      <c r="C483" s="18">
        <v>2021</v>
      </c>
      <c r="D483" s="498" t="s">
        <v>2907</v>
      </c>
      <c r="E483" s="530" t="s">
        <v>2908</v>
      </c>
      <c r="F483" s="384" t="s">
        <v>2909</v>
      </c>
      <c r="G483" s="316" t="s">
        <v>2231</v>
      </c>
    </row>
    <row r="484" spans="1:7" s="477" customFormat="1" ht="19.5" customHeight="1" x14ac:dyDescent="0.2">
      <c r="A484" s="172">
        <v>8</v>
      </c>
      <c r="B484" s="42" t="s">
        <v>1690</v>
      </c>
      <c r="C484" s="202">
        <v>2022</v>
      </c>
      <c r="D484" s="20" t="s">
        <v>2910</v>
      </c>
      <c r="E484" s="22" t="s">
        <v>1693</v>
      </c>
      <c r="F484" s="42" t="s">
        <v>1694</v>
      </c>
      <c r="G484" s="42" t="s">
        <v>2223</v>
      </c>
    </row>
    <row r="485" spans="1:7" s="477" customFormat="1" ht="19.5" customHeight="1" x14ac:dyDescent="0.2">
      <c r="A485" s="172">
        <v>9</v>
      </c>
      <c r="B485" s="36" t="s">
        <v>1938</v>
      </c>
      <c r="C485" s="18">
        <v>2021</v>
      </c>
      <c r="D485" s="20" t="s">
        <v>2911</v>
      </c>
      <c r="E485" s="43" t="s">
        <v>1941</v>
      </c>
      <c r="F485" s="111" t="s">
        <v>1942</v>
      </c>
      <c r="G485" s="42" t="s">
        <v>2223</v>
      </c>
    </row>
    <row r="486" spans="1:7" s="477" customFormat="1" ht="19.5" customHeight="1" x14ac:dyDescent="0.2">
      <c r="A486" s="172">
        <v>10</v>
      </c>
      <c r="B486" s="36" t="s">
        <v>1124</v>
      </c>
      <c r="C486" s="39">
        <v>2021</v>
      </c>
      <c r="D486" s="42" t="s">
        <v>2912</v>
      </c>
      <c r="E486" s="43" t="s">
        <v>1127</v>
      </c>
      <c r="F486" s="105" t="s">
        <v>1128</v>
      </c>
      <c r="G486" s="42" t="s">
        <v>2223</v>
      </c>
    </row>
    <row r="487" spans="1:7" s="477" customFormat="1" ht="19.5" customHeight="1" x14ac:dyDescent="0.2">
      <c r="A487" s="144">
        <v>11</v>
      </c>
      <c r="B487" s="179" t="s">
        <v>1948</v>
      </c>
      <c r="C487" s="89">
        <v>2024</v>
      </c>
      <c r="D487" s="29" t="s">
        <v>2913</v>
      </c>
      <c r="E487" s="22" t="s">
        <v>1951</v>
      </c>
      <c r="F487" s="42" t="s">
        <v>1952</v>
      </c>
      <c r="G487" s="42" t="s">
        <v>2223</v>
      </c>
    </row>
    <row r="488" spans="1:7" s="477" customFormat="1" ht="19.5" customHeight="1" x14ac:dyDescent="0.2">
      <c r="A488" s="144">
        <v>12</v>
      </c>
      <c r="B488" s="179" t="s">
        <v>1953</v>
      </c>
      <c r="C488" s="89">
        <v>2025</v>
      </c>
      <c r="D488" s="29" t="s">
        <v>2914</v>
      </c>
      <c r="E488" s="22" t="s">
        <v>1955</v>
      </c>
      <c r="F488" s="46" t="s">
        <v>1956</v>
      </c>
      <c r="G488" s="42" t="s">
        <v>2223</v>
      </c>
    </row>
    <row r="489" spans="1:7" s="477" customFormat="1" ht="19.5" customHeight="1" x14ac:dyDescent="0.2">
      <c r="A489" s="144">
        <v>13</v>
      </c>
      <c r="B489" s="36" t="s">
        <v>2172</v>
      </c>
      <c r="C489" s="18">
        <v>2023</v>
      </c>
      <c r="D489" s="20" t="s">
        <v>2915</v>
      </c>
      <c r="E489" s="43" t="s">
        <v>2175</v>
      </c>
      <c r="F489" s="186" t="s">
        <v>2176</v>
      </c>
      <c r="G489" s="42" t="s">
        <v>2223</v>
      </c>
    </row>
    <row r="490" spans="1:7" s="477" customFormat="1" ht="19.5" customHeight="1" x14ac:dyDescent="0.2">
      <c r="A490" s="144">
        <v>14</v>
      </c>
      <c r="B490" s="287" t="s">
        <v>2186</v>
      </c>
      <c r="C490" s="89">
        <v>2024</v>
      </c>
      <c r="D490" s="20" t="s">
        <v>2915</v>
      </c>
      <c r="E490" s="43" t="s">
        <v>2187</v>
      </c>
      <c r="F490" s="42" t="s">
        <v>2188</v>
      </c>
      <c r="G490" s="42" t="s">
        <v>2223</v>
      </c>
    </row>
    <row r="491" spans="1:7" s="477" customFormat="1" ht="19.5" customHeight="1" x14ac:dyDescent="0.2">
      <c r="A491" s="144">
        <v>15</v>
      </c>
      <c r="B491" s="287" t="s">
        <v>2192</v>
      </c>
      <c r="C491" s="89">
        <v>2024</v>
      </c>
      <c r="D491" s="20" t="s">
        <v>2912</v>
      </c>
      <c r="E491" s="43" t="s">
        <v>2194</v>
      </c>
      <c r="F491" s="111" t="s">
        <v>2195</v>
      </c>
      <c r="G491" s="42" t="s">
        <v>2223</v>
      </c>
    </row>
    <row r="492" spans="1:7" s="84" customFormat="1" ht="19.5" customHeight="1" x14ac:dyDescent="0.2">
      <c r="A492" s="144">
        <v>16</v>
      </c>
      <c r="B492" s="37" t="s">
        <v>2196</v>
      </c>
      <c r="C492" s="89">
        <v>2024</v>
      </c>
      <c r="D492" s="20" t="s">
        <v>2916</v>
      </c>
      <c r="E492" s="43" t="s">
        <v>2197</v>
      </c>
      <c r="F492" s="42" t="s">
        <v>2198</v>
      </c>
      <c r="G492" s="42" t="s">
        <v>2223</v>
      </c>
    </row>
    <row r="493" spans="1:7" s="472" customFormat="1" ht="19.5" customHeight="1" x14ac:dyDescent="0.2">
      <c r="A493" s="144">
        <v>17</v>
      </c>
      <c r="B493" s="287" t="s">
        <v>2182</v>
      </c>
      <c r="C493" s="18">
        <v>2023</v>
      </c>
      <c r="D493" s="20" t="s">
        <v>2917</v>
      </c>
      <c r="E493" s="43" t="s">
        <v>2184</v>
      </c>
      <c r="F493" s="99" t="s">
        <v>2185</v>
      </c>
      <c r="G493" s="42" t="s">
        <v>2223</v>
      </c>
    </row>
    <row r="494" spans="1:7" s="487" customFormat="1" ht="19.5" customHeight="1" x14ac:dyDescent="0.2">
      <c r="A494" s="483">
        <v>18</v>
      </c>
      <c r="B494" s="430" t="s">
        <v>2918</v>
      </c>
      <c r="C494" s="483">
        <v>2022</v>
      </c>
      <c r="D494" s="406" t="s">
        <v>2919</v>
      </c>
      <c r="E494" s="517" t="s">
        <v>2920</v>
      </c>
      <c r="F494" s="406" t="s">
        <v>1093</v>
      </c>
      <c r="G494" s="316" t="s">
        <v>2231</v>
      </c>
    </row>
    <row r="495" spans="1:7" s="84" customFormat="1" ht="19.5" customHeight="1" x14ac:dyDescent="0.2">
      <c r="A495" s="327">
        <v>53</v>
      </c>
      <c r="B495" s="449" t="s">
        <v>2921</v>
      </c>
      <c r="C495" s="362"/>
      <c r="D495" s="42"/>
      <c r="E495" s="43"/>
      <c r="F495" s="44"/>
      <c r="G495" s="42"/>
    </row>
    <row r="496" spans="1:7" s="84" customFormat="1" ht="19.5" customHeight="1" x14ac:dyDescent="0.2">
      <c r="A496" s="172">
        <v>1</v>
      </c>
      <c r="B496" s="29" t="s">
        <v>1109</v>
      </c>
      <c r="C496" s="18">
        <v>2019</v>
      </c>
      <c r="D496" s="20" t="s">
        <v>1111</v>
      </c>
      <c r="E496" s="43" t="s">
        <v>1112</v>
      </c>
      <c r="F496" s="168" t="s">
        <v>1113</v>
      </c>
      <c r="G496" s="42" t="s">
        <v>2223</v>
      </c>
    </row>
    <row r="497" spans="1:7" s="84" customFormat="1" ht="19.5" customHeight="1" x14ac:dyDescent="0.2">
      <c r="A497" s="172">
        <v>2</v>
      </c>
      <c r="B497" s="179" t="s">
        <v>1957</v>
      </c>
      <c r="C497" s="89">
        <v>2025</v>
      </c>
      <c r="D497" s="29" t="s">
        <v>1958</v>
      </c>
      <c r="E497" s="22" t="s">
        <v>1959</v>
      </c>
      <c r="F497" s="46" t="s">
        <v>1960</v>
      </c>
      <c r="G497" s="42" t="s">
        <v>2223</v>
      </c>
    </row>
    <row r="498" spans="1:7" s="84" customFormat="1" ht="19.5" customHeight="1" x14ac:dyDescent="0.2">
      <c r="A498" s="172">
        <v>3</v>
      </c>
      <c r="B498" s="149" t="s">
        <v>1966</v>
      </c>
      <c r="C498" s="89">
        <v>2026</v>
      </c>
      <c r="D498" s="149" t="s">
        <v>2922</v>
      </c>
      <c r="E498" s="152" t="s">
        <v>1968</v>
      </c>
      <c r="F498" s="46" t="s">
        <v>1969</v>
      </c>
      <c r="G498" s="42" t="s">
        <v>2223</v>
      </c>
    </row>
    <row r="499" spans="1:7" s="84" customFormat="1" ht="19.5" customHeight="1" x14ac:dyDescent="0.2">
      <c r="A499" s="327">
        <v>54</v>
      </c>
      <c r="B499" s="449" t="s">
        <v>2923</v>
      </c>
      <c r="C499" s="362"/>
      <c r="D499" s="473"/>
      <c r="E499" s="473"/>
      <c r="F499" s="473"/>
      <c r="G499" s="473"/>
    </row>
    <row r="500" spans="1:7" s="84" customFormat="1" ht="19.5" customHeight="1" x14ac:dyDescent="0.2">
      <c r="A500" s="172">
        <v>1</v>
      </c>
      <c r="B500" s="99" t="s">
        <v>1149</v>
      </c>
      <c r="C500" s="39">
        <v>2022</v>
      </c>
      <c r="D500" s="29" t="s">
        <v>1151</v>
      </c>
      <c r="E500" s="22" t="s">
        <v>1152</v>
      </c>
      <c r="F500" s="42" t="s">
        <v>1153</v>
      </c>
      <c r="G500" s="42" t="s">
        <v>2223</v>
      </c>
    </row>
    <row r="501" spans="1:7" s="84" customFormat="1" ht="19.5" customHeight="1" x14ac:dyDescent="0.2">
      <c r="A501" s="172">
        <v>2</v>
      </c>
      <c r="B501" s="179" t="s">
        <v>1943</v>
      </c>
      <c r="C501" s="89">
        <v>2024</v>
      </c>
      <c r="D501" s="29" t="s">
        <v>1945</v>
      </c>
      <c r="E501" s="22" t="s">
        <v>1946</v>
      </c>
      <c r="F501" s="42" t="s">
        <v>1947</v>
      </c>
      <c r="G501" s="42" t="s">
        <v>2223</v>
      </c>
    </row>
    <row r="502" spans="1:7" s="84" customFormat="1" ht="19.5" customHeight="1" x14ac:dyDescent="0.2">
      <c r="A502" s="172">
        <v>3</v>
      </c>
      <c r="B502" s="31" t="s">
        <v>1104</v>
      </c>
      <c r="C502" s="18">
        <v>2018</v>
      </c>
      <c r="D502" s="31" t="s">
        <v>2924</v>
      </c>
      <c r="E502" s="43" t="s">
        <v>1107</v>
      </c>
      <c r="F502" s="111" t="s">
        <v>1108</v>
      </c>
      <c r="G502" s="42" t="s">
        <v>2223</v>
      </c>
    </row>
    <row r="503" spans="1:7" s="472" customFormat="1" ht="19.5" customHeight="1" x14ac:dyDescent="0.2">
      <c r="A503" s="18">
        <v>4</v>
      </c>
      <c r="B503" s="27" t="s">
        <v>2202</v>
      </c>
      <c r="C503" s="1">
        <v>2026</v>
      </c>
      <c r="D503" s="45" t="s">
        <v>2925</v>
      </c>
      <c r="E503" s="73" t="s">
        <v>2205</v>
      </c>
      <c r="F503" s="111" t="s">
        <v>2206</v>
      </c>
      <c r="G503" s="42" t="s">
        <v>2223</v>
      </c>
    </row>
    <row r="504" spans="1:7" s="84" customFormat="1" ht="19.5" customHeight="1" x14ac:dyDescent="0.2">
      <c r="A504" s="327">
        <v>55</v>
      </c>
      <c r="B504" s="449" t="s">
        <v>2926</v>
      </c>
      <c r="C504" s="362"/>
      <c r="D504" s="20"/>
      <c r="E504" s="43"/>
      <c r="F504" s="46"/>
      <c r="G504" s="42"/>
    </row>
    <row r="505" spans="1:7" s="84" customFormat="1" ht="19.5" customHeight="1" x14ac:dyDescent="0.2">
      <c r="A505" s="172">
        <v>1</v>
      </c>
      <c r="B505" s="36" t="s">
        <v>1129</v>
      </c>
      <c r="C505" s="39">
        <v>2021</v>
      </c>
      <c r="D505" s="42" t="s">
        <v>1131</v>
      </c>
      <c r="E505" s="43" t="s">
        <v>1132</v>
      </c>
      <c r="F505" s="42" t="s">
        <v>1133</v>
      </c>
      <c r="G505" s="42" t="s">
        <v>2223</v>
      </c>
    </row>
    <row r="506" spans="1:7" s="84" customFormat="1" ht="19.5" customHeight="1" x14ac:dyDescent="0.2">
      <c r="A506" s="172">
        <v>2</v>
      </c>
      <c r="B506" s="42" t="s">
        <v>1154</v>
      </c>
      <c r="C506" s="39">
        <v>2024</v>
      </c>
      <c r="D506" s="42" t="s">
        <v>1156</v>
      </c>
      <c r="E506" s="43" t="s">
        <v>1157</v>
      </c>
      <c r="F506" s="42" t="s">
        <v>1158</v>
      </c>
      <c r="G506" s="42" t="s">
        <v>2223</v>
      </c>
    </row>
    <row r="507" spans="1:7" s="84" customFormat="1" ht="19.5" customHeight="1" x14ac:dyDescent="0.2">
      <c r="A507" s="172">
        <v>3</v>
      </c>
      <c r="B507" s="42" t="s">
        <v>1159</v>
      </c>
      <c r="C507" s="39">
        <v>2024</v>
      </c>
      <c r="D507" s="42" t="s">
        <v>2927</v>
      </c>
      <c r="E507" s="43" t="s">
        <v>1162</v>
      </c>
      <c r="F507" s="168" t="s">
        <v>1163</v>
      </c>
      <c r="G507" s="42" t="s">
        <v>2223</v>
      </c>
    </row>
    <row r="508" spans="1:7" s="84" customFormat="1" ht="19.5" customHeight="1" x14ac:dyDescent="0.2">
      <c r="A508" s="172">
        <v>4</v>
      </c>
      <c r="B508" s="45" t="s">
        <v>2928</v>
      </c>
      <c r="C508" s="39">
        <v>2024</v>
      </c>
      <c r="D508" s="45" t="s">
        <v>2929</v>
      </c>
      <c r="E508" s="47" t="s">
        <v>1172</v>
      </c>
      <c r="F508" s="168" t="s">
        <v>1173</v>
      </c>
      <c r="G508" s="42" t="s">
        <v>2223</v>
      </c>
    </row>
    <row r="509" spans="1:7" s="84" customFormat="1" ht="19.5" customHeight="1" x14ac:dyDescent="0.2">
      <c r="A509" s="144">
        <v>5</v>
      </c>
      <c r="B509" s="45" t="s">
        <v>1174</v>
      </c>
      <c r="C509" s="39">
        <v>2024</v>
      </c>
      <c r="D509" s="31" t="s">
        <v>1176</v>
      </c>
      <c r="E509" s="47" t="s">
        <v>1177</v>
      </c>
      <c r="F509" s="99" t="s">
        <v>1178</v>
      </c>
      <c r="G509" s="42" t="s">
        <v>2223</v>
      </c>
    </row>
    <row r="510" spans="1:7" s="84" customFormat="1" ht="19.5" customHeight="1" x14ac:dyDescent="0.2">
      <c r="A510" s="144">
        <v>6</v>
      </c>
      <c r="B510" s="36" t="s">
        <v>1139</v>
      </c>
      <c r="C510" s="39">
        <v>2021</v>
      </c>
      <c r="D510" s="31" t="s">
        <v>1141</v>
      </c>
      <c r="E510" s="22" t="s">
        <v>1142</v>
      </c>
      <c r="F510" s="42" t="s">
        <v>1143</v>
      </c>
      <c r="G510" s="42" t="s">
        <v>2223</v>
      </c>
    </row>
    <row r="511" spans="1:7" s="84" customFormat="1" ht="19.5" customHeight="1" x14ac:dyDescent="0.2">
      <c r="A511" s="144">
        <v>7</v>
      </c>
      <c r="B511" s="287" t="s">
        <v>2177</v>
      </c>
      <c r="C511" s="18">
        <v>2023</v>
      </c>
      <c r="D511" s="20" t="s">
        <v>2930</v>
      </c>
      <c r="E511" s="43" t="s">
        <v>2180</v>
      </c>
      <c r="F511" s="46" t="s">
        <v>2181</v>
      </c>
      <c r="G511" s="42" t="s">
        <v>2223</v>
      </c>
    </row>
    <row r="512" spans="1:7" s="84" customFormat="1" ht="19.5" customHeight="1" x14ac:dyDescent="0.2">
      <c r="A512" s="327">
        <v>56</v>
      </c>
      <c r="B512" s="449" t="s">
        <v>2931</v>
      </c>
      <c r="C512" s="362"/>
      <c r="D512" s="473"/>
      <c r="E512" s="473"/>
      <c r="F512" s="473"/>
      <c r="G512" s="473"/>
    </row>
    <row r="513" spans="1:7" s="84" customFormat="1" ht="19.5" customHeight="1" x14ac:dyDescent="0.2">
      <c r="A513" s="172">
        <v>1</v>
      </c>
      <c r="B513" s="29" t="s">
        <v>1680</v>
      </c>
      <c r="C513" s="18">
        <v>2006</v>
      </c>
      <c r="D513" s="29" t="s">
        <v>1682</v>
      </c>
      <c r="E513" s="22" t="s">
        <v>1683</v>
      </c>
      <c r="F513" s="20" t="s">
        <v>1684</v>
      </c>
      <c r="G513" s="42" t="s">
        <v>2223</v>
      </c>
    </row>
    <row r="514" spans="1:7" s="84" customFormat="1" ht="19.5" customHeight="1" x14ac:dyDescent="0.2">
      <c r="A514" s="172">
        <v>2</v>
      </c>
      <c r="B514" s="31" t="s">
        <v>1685</v>
      </c>
      <c r="C514" s="18">
        <v>2022</v>
      </c>
      <c r="D514" s="31" t="s">
        <v>2932</v>
      </c>
      <c r="E514" s="22" t="s">
        <v>1688</v>
      </c>
      <c r="F514" s="42" t="s">
        <v>1689</v>
      </c>
      <c r="G514" s="42" t="s">
        <v>2223</v>
      </c>
    </row>
    <row r="515" spans="1:7" s="84" customFormat="1" ht="19.5" customHeight="1" x14ac:dyDescent="0.2">
      <c r="A515" s="172">
        <v>3</v>
      </c>
      <c r="B515" s="181" t="s">
        <v>1695</v>
      </c>
      <c r="C515" s="18">
        <v>2025</v>
      </c>
      <c r="D515" s="31" t="s">
        <v>1697</v>
      </c>
      <c r="E515" s="22" t="s">
        <v>1698</v>
      </c>
      <c r="F515" s="42" t="s">
        <v>1699</v>
      </c>
      <c r="G515" s="42" t="s">
        <v>2223</v>
      </c>
    </row>
    <row r="516" spans="1:7" s="84" customFormat="1" ht="19.5" customHeight="1" x14ac:dyDescent="0.2">
      <c r="A516" s="172">
        <v>4</v>
      </c>
      <c r="B516" s="45" t="s">
        <v>1164</v>
      </c>
      <c r="C516" s="39">
        <v>2024</v>
      </c>
      <c r="D516" s="45" t="s">
        <v>2933</v>
      </c>
      <c r="E516" s="47" t="s">
        <v>1167</v>
      </c>
      <c r="F516" s="90" t="s">
        <v>1168</v>
      </c>
      <c r="G516" s="42" t="s">
        <v>2223</v>
      </c>
    </row>
    <row r="517" spans="1:7" s="84" customFormat="1" ht="19.5" customHeight="1" x14ac:dyDescent="0.2">
      <c r="A517" s="327">
        <v>57</v>
      </c>
      <c r="B517" s="449" t="s">
        <v>2934</v>
      </c>
      <c r="C517" s="362"/>
      <c r="D517" s="20"/>
      <c r="E517" s="43"/>
      <c r="F517" s="46"/>
      <c r="G517" s="42"/>
    </row>
    <row r="518" spans="1:7" s="84" customFormat="1" ht="19.5" customHeight="1" x14ac:dyDescent="0.2">
      <c r="A518" s="172">
        <v>1</v>
      </c>
      <c r="B518" s="20" t="s">
        <v>1144</v>
      </c>
      <c r="C518" s="39">
        <v>2022</v>
      </c>
      <c r="D518" s="20" t="s">
        <v>2935</v>
      </c>
      <c r="E518" s="22" t="s">
        <v>1147</v>
      </c>
      <c r="F518" s="42" t="s">
        <v>1148</v>
      </c>
      <c r="G518" s="42" t="s">
        <v>2223</v>
      </c>
    </row>
    <row r="519" spans="1:7" s="84" customFormat="1" ht="19.5" customHeight="1" x14ac:dyDescent="0.2">
      <c r="A519" s="172">
        <v>2</v>
      </c>
      <c r="B519" s="287" t="s">
        <v>2189</v>
      </c>
      <c r="C519" s="89">
        <v>2024</v>
      </c>
      <c r="D519" s="20" t="s">
        <v>2190</v>
      </c>
      <c r="E519" s="43" t="s">
        <v>2191</v>
      </c>
      <c r="F519" s="42" t="s">
        <v>2065</v>
      </c>
      <c r="G519" s="42" t="s">
        <v>2223</v>
      </c>
    </row>
    <row r="520" spans="1:7" s="472" customFormat="1" ht="19.5" customHeight="1" x14ac:dyDescent="0.25">
      <c r="A520" s="18">
        <v>3</v>
      </c>
      <c r="B520" s="42" t="s">
        <v>1179</v>
      </c>
      <c r="C520" s="39">
        <v>2026</v>
      </c>
      <c r="D520" s="525" t="s">
        <v>2936</v>
      </c>
      <c r="E520" s="73" t="s">
        <v>1182</v>
      </c>
      <c r="F520" s="42" t="s">
        <v>1183</v>
      </c>
      <c r="G520" s="42" t="s">
        <v>2223</v>
      </c>
    </row>
    <row r="521" spans="1:7" s="84" customFormat="1" ht="19.5" customHeight="1" x14ac:dyDescent="0.2">
      <c r="A521" s="327">
        <v>58</v>
      </c>
      <c r="B521" s="449" t="s">
        <v>2937</v>
      </c>
      <c r="C521" s="362"/>
      <c r="D521" s="20"/>
      <c r="E521" s="43"/>
      <c r="F521" s="46"/>
      <c r="G521" s="42"/>
    </row>
    <row r="522" spans="1:7" s="84" customFormat="1" ht="19.5" customHeight="1" x14ac:dyDescent="0.2">
      <c r="A522" s="172">
        <v>1</v>
      </c>
      <c r="B522" s="42" t="s">
        <v>1205</v>
      </c>
      <c r="C522" s="39">
        <v>2020</v>
      </c>
      <c r="D522" s="42" t="s">
        <v>2938</v>
      </c>
      <c r="E522" s="43" t="s">
        <v>1208</v>
      </c>
      <c r="F522" s="44" t="s">
        <v>1209</v>
      </c>
      <c r="G522" s="42" t="s">
        <v>2223</v>
      </c>
    </row>
    <row r="523" spans="1:7" s="84" customFormat="1" ht="19.5" customHeight="1" x14ac:dyDescent="0.2">
      <c r="A523" s="172">
        <v>2</v>
      </c>
      <c r="B523" s="31" t="s">
        <v>1195</v>
      </c>
      <c r="C523" s="39">
        <v>2020</v>
      </c>
      <c r="D523" s="31" t="s">
        <v>2939</v>
      </c>
      <c r="E523" s="22" t="s">
        <v>1198</v>
      </c>
      <c r="F523" s="44" t="s">
        <v>1199</v>
      </c>
      <c r="G523" s="42" t="s">
        <v>2223</v>
      </c>
    </row>
    <row r="524" spans="1:7" s="84" customFormat="1" ht="19.5" customHeight="1" x14ac:dyDescent="0.2">
      <c r="A524" s="172">
        <v>3</v>
      </c>
      <c r="B524" s="31" t="s">
        <v>1716</v>
      </c>
      <c r="C524" s="18">
        <v>2021</v>
      </c>
      <c r="D524" s="31" t="s">
        <v>2940</v>
      </c>
      <c r="E524" s="22" t="s">
        <v>1719</v>
      </c>
      <c r="F524" s="23" t="s">
        <v>1720</v>
      </c>
      <c r="G524" s="42" t="s">
        <v>2223</v>
      </c>
    </row>
    <row r="525" spans="1:7" s="84" customFormat="1" ht="19.5" customHeight="1" x14ac:dyDescent="0.2">
      <c r="A525" s="172">
        <v>4</v>
      </c>
      <c r="B525" s="36" t="s">
        <v>1220</v>
      </c>
      <c r="C525" s="39">
        <v>2021</v>
      </c>
      <c r="D525" s="31" t="s">
        <v>2941</v>
      </c>
      <c r="E525" s="22" t="s">
        <v>1223</v>
      </c>
      <c r="F525" s="46" t="s">
        <v>1224</v>
      </c>
      <c r="G525" s="42" t="s">
        <v>2223</v>
      </c>
    </row>
    <row r="526" spans="1:7" s="84" customFormat="1" ht="19.5" customHeight="1" x14ac:dyDescent="0.2">
      <c r="A526" s="144">
        <v>5</v>
      </c>
      <c r="B526" s="359" t="s">
        <v>2942</v>
      </c>
      <c r="C526" s="1">
        <v>2019</v>
      </c>
      <c r="D526" s="360" t="s">
        <v>2943</v>
      </c>
      <c r="E526" s="306" t="s">
        <v>2944</v>
      </c>
      <c r="F526" s="334" t="s">
        <v>2945</v>
      </c>
      <c r="G526" s="316" t="s">
        <v>2231</v>
      </c>
    </row>
    <row r="527" spans="1:7" s="84" customFormat="1" ht="19.5" customHeight="1" x14ac:dyDescent="0.2">
      <c r="A527" s="89">
        <v>6</v>
      </c>
      <c r="B527" s="45" t="s">
        <v>2946</v>
      </c>
      <c r="C527" s="39">
        <v>2025</v>
      </c>
      <c r="D527" s="45" t="s">
        <v>1241</v>
      </c>
      <c r="E527" s="73" t="s">
        <v>1242</v>
      </c>
      <c r="F527" s="72" t="s">
        <v>1243</v>
      </c>
      <c r="G527" s="42" t="s">
        <v>2223</v>
      </c>
    </row>
    <row r="528" spans="1:7" s="479" customFormat="1" ht="19.5" customHeight="1" x14ac:dyDescent="0.2">
      <c r="A528" s="214">
        <v>7</v>
      </c>
      <c r="B528" s="176" t="s">
        <v>1244</v>
      </c>
      <c r="C528" s="144">
        <v>2025</v>
      </c>
      <c r="D528" s="134" t="s">
        <v>1246</v>
      </c>
      <c r="E528" s="119" t="s">
        <v>1247</v>
      </c>
      <c r="F528" s="176" t="s">
        <v>1248</v>
      </c>
      <c r="G528" s="146" t="s">
        <v>2223</v>
      </c>
    </row>
    <row r="529" spans="1:7" s="472" customFormat="1" ht="19.5" customHeight="1" x14ac:dyDescent="0.25">
      <c r="A529" s="89">
        <v>8</v>
      </c>
      <c r="B529" s="531" t="s">
        <v>1249</v>
      </c>
      <c r="C529" s="39">
        <v>2026</v>
      </c>
      <c r="D529" s="532" t="s">
        <v>2947</v>
      </c>
      <c r="E529" s="73" t="s">
        <v>1252</v>
      </c>
      <c r="F529" s="72" t="s">
        <v>1253</v>
      </c>
      <c r="G529" s="42" t="s">
        <v>2223</v>
      </c>
    </row>
    <row r="530" spans="1:7" s="84" customFormat="1" ht="19.5" customHeight="1" x14ac:dyDescent="0.2">
      <c r="A530" s="327">
        <v>59</v>
      </c>
      <c r="B530" s="449" t="s">
        <v>2948</v>
      </c>
      <c r="C530" s="362"/>
      <c r="D530" s="473"/>
      <c r="E530" s="473"/>
      <c r="F530" s="473"/>
      <c r="G530" s="473"/>
    </row>
    <row r="531" spans="1:7" s="84" customFormat="1" ht="19.5" customHeight="1" x14ac:dyDescent="0.2">
      <c r="A531" s="172">
        <v>1</v>
      </c>
      <c r="B531" s="533" t="s">
        <v>2949</v>
      </c>
      <c r="C531" s="39">
        <v>2020</v>
      </c>
      <c r="D531" s="534" t="s">
        <v>2950</v>
      </c>
      <c r="E531" s="458" t="s">
        <v>1238</v>
      </c>
      <c r="F531" s="405" t="s">
        <v>1239</v>
      </c>
      <c r="G531" s="316" t="s">
        <v>2231</v>
      </c>
    </row>
    <row r="532" spans="1:7" s="84" customFormat="1" ht="19.5" customHeight="1" x14ac:dyDescent="0.2">
      <c r="A532" s="172">
        <v>2</v>
      </c>
      <c r="B532" s="359" t="s">
        <v>2951</v>
      </c>
      <c r="C532" s="18">
        <v>2015</v>
      </c>
      <c r="D532" s="359" t="s">
        <v>2952</v>
      </c>
      <c r="E532" s="306" t="s">
        <v>2953</v>
      </c>
      <c r="F532" s="323" t="s">
        <v>2954</v>
      </c>
      <c r="G532" s="316" t="s">
        <v>2231</v>
      </c>
    </row>
    <row r="533" spans="1:7" s="501" customFormat="1" ht="19.5" customHeight="1" x14ac:dyDescent="0.2">
      <c r="A533" s="172">
        <v>3</v>
      </c>
      <c r="B533" s="28" t="s">
        <v>1185</v>
      </c>
      <c r="C533" s="39">
        <v>2019</v>
      </c>
      <c r="D533" s="20" t="s">
        <v>2955</v>
      </c>
      <c r="E533" s="43" t="s">
        <v>1188</v>
      </c>
      <c r="F533" s="44" t="s">
        <v>1189</v>
      </c>
      <c r="G533" s="42" t="s">
        <v>2223</v>
      </c>
    </row>
    <row r="534" spans="1:7" s="84" customFormat="1" ht="19.5" customHeight="1" x14ac:dyDescent="0.2">
      <c r="A534" s="172">
        <v>4</v>
      </c>
      <c r="B534" s="36" t="s">
        <v>1215</v>
      </c>
      <c r="C534" s="39">
        <v>2021</v>
      </c>
      <c r="D534" s="42" t="s">
        <v>2956</v>
      </c>
      <c r="E534" s="43" t="s">
        <v>1218</v>
      </c>
      <c r="F534" s="44" t="s">
        <v>1219</v>
      </c>
      <c r="G534" s="42" t="s">
        <v>2223</v>
      </c>
    </row>
    <row r="535" spans="1:7" s="476" customFormat="1" ht="19.5" customHeight="1" x14ac:dyDescent="0.2">
      <c r="A535" s="172">
        <v>5</v>
      </c>
      <c r="B535" s="37" t="s">
        <v>1225</v>
      </c>
      <c r="C535" s="39">
        <v>2024</v>
      </c>
      <c r="D535" s="29" t="s">
        <v>2957</v>
      </c>
      <c r="E535" s="22" t="s">
        <v>1228</v>
      </c>
      <c r="F535" s="44" t="s">
        <v>1229</v>
      </c>
      <c r="G535" s="42" t="s">
        <v>2223</v>
      </c>
    </row>
    <row r="536" spans="1:7" s="471" customFormat="1" ht="19.5" customHeight="1" x14ac:dyDescent="0.2">
      <c r="A536" s="172">
        <v>6</v>
      </c>
      <c r="B536" s="45" t="s">
        <v>1235</v>
      </c>
      <c r="C536" s="39">
        <v>2024</v>
      </c>
      <c r="D536" s="45" t="s">
        <v>2958</v>
      </c>
      <c r="E536" s="73" t="s">
        <v>1238</v>
      </c>
      <c r="F536" s="72" t="s">
        <v>1239</v>
      </c>
      <c r="G536" s="42" t="s">
        <v>2223</v>
      </c>
    </row>
    <row r="537" spans="1:7" s="471" customFormat="1" ht="19.5" customHeight="1" x14ac:dyDescent="0.2">
      <c r="A537" s="172">
        <v>7</v>
      </c>
      <c r="B537" s="29" t="s">
        <v>1706</v>
      </c>
      <c r="C537" s="18">
        <v>1998</v>
      </c>
      <c r="D537" s="29" t="s">
        <v>2959</v>
      </c>
      <c r="E537" s="43" t="s">
        <v>1709</v>
      </c>
      <c r="F537" s="29" t="s">
        <v>1710</v>
      </c>
      <c r="G537" s="42" t="s">
        <v>2223</v>
      </c>
    </row>
    <row r="538" spans="1:7" s="84" customFormat="1" ht="19.5" customHeight="1" x14ac:dyDescent="0.2">
      <c r="A538" s="172">
        <v>8</v>
      </c>
      <c r="B538" s="20" t="s">
        <v>1726</v>
      </c>
      <c r="C538" s="18">
        <v>2022</v>
      </c>
      <c r="D538" s="20" t="s">
        <v>2950</v>
      </c>
      <c r="E538" s="22" t="s">
        <v>1729</v>
      </c>
      <c r="F538" s="42" t="s">
        <v>1730</v>
      </c>
      <c r="G538" s="42" t="s">
        <v>2223</v>
      </c>
    </row>
    <row r="539" spans="1:7" s="471" customFormat="1" ht="19.5" customHeight="1" x14ac:dyDescent="0.2">
      <c r="A539" s="172">
        <v>9</v>
      </c>
      <c r="B539" s="29" t="s">
        <v>1970</v>
      </c>
      <c r="C539" s="18">
        <v>1999</v>
      </c>
      <c r="D539" s="29" t="s">
        <v>2960</v>
      </c>
      <c r="E539" s="22" t="s">
        <v>2961</v>
      </c>
      <c r="F539" s="29" t="s">
        <v>1974</v>
      </c>
      <c r="G539" s="42" t="s">
        <v>2223</v>
      </c>
    </row>
    <row r="540" spans="1:7" s="471" customFormat="1" ht="19.5" customHeight="1" x14ac:dyDescent="0.2">
      <c r="A540" s="172">
        <v>10</v>
      </c>
      <c r="B540" s="29" t="s">
        <v>1975</v>
      </c>
      <c r="C540" s="18">
        <v>2003</v>
      </c>
      <c r="D540" s="29" t="s">
        <v>2962</v>
      </c>
      <c r="E540" s="43" t="s">
        <v>2963</v>
      </c>
      <c r="F540" s="29" t="s">
        <v>1979</v>
      </c>
      <c r="G540" s="42" t="s">
        <v>2223</v>
      </c>
    </row>
    <row r="541" spans="1:7" s="84" customFormat="1" ht="19.5" customHeight="1" x14ac:dyDescent="0.2">
      <c r="A541" s="144">
        <v>11</v>
      </c>
      <c r="B541" s="29" t="s">
        <v>1980</v>
      </c>
      <c r="C541" s="18">
        <v>2003</v>
      </c>
      <c r="D541" s="29" t="s">
        <v>2964</v>
      </c>
      <c r="E541" s="22" t="s">
        <v>1982</v>
      </c>
      <c r="F541" s="29" t="s">
        <v>1983</v>
      </c>
      <c r="G541" s="42" t="s">
        <v>2223</v>
      </c>
    </row>
    <row r="542" spans="1:7" s="471" customFormat="1" ht="19.5" customHeight="1" x14ac:dyDescent="0.2">
      <c r="A542" s="144">
        <v>12</v>
      </c>
      <c r="B542" s="256" t="s">
        <v>2965</v>
      </c>
      <c r="C542" s="18">
        <v>2004</v>
      </c>
      <c r="D542" s="29" t="s">
        <v>2966</v>
      </c>
      <c r="E542" s="43" t="s">
        <v>2073</v>
      </c>
      <c r="F542" s="29" t="s">
        <v>2074</v>
      </c>
      <c r="G542" s="42" t="s">
        <v>2223</v>
      </c>
    </row>
    <row r="543" spans="1:7" s="479" customFormat="1" ht="19.5" customHeight="1" x14ac:dyDescent="0.2">
      <c r="A543" s="144">
        <v>13</v>
      </c>
      <c r="B543" s="134" t="s">
        <v>1984</v>
      </c>
      <c r="C543" s="144">
        <v>2025</v>
      </c>
      <c r="D543" s="535" t="s">
        <v>2967</v>
      </c>
      <c r="E543" s="119" t="s">
        <v>1987</v>
      </c>
      <c r="F543" s="451" t="s">
        <v>1988</v>
      </c>
      <c r="G543" s="146" t="s">
        <v>2223</v>
      </c>
    </row>
    <row r="544" spans="1:7" s="471" customFormat="1" ht="19.5" customHeight="1" x14ac:dyDescent="0.2">
      <c r="A544" s="327">
        <v>60</v>
      </c>
      <c r="B544" s="449" t="s">
        <v>2968</v>
      </c>
      <c r="C544" s="362"/>
      <c r="D544" s="536"/>
      <c r="E544" s="536"/>
      <c r="F544" s="536"/>
      <c r="G544" s="536"/>
    </row>
    <row r="545" spans="1:7" s="501" customFormat="1" ht="19.5" customHeight="1" x14ac:dyDescent="0.2">
      <c r="A545" s="144">
        <v>1</v>
      </c>
      <c r="B545" s="36" t="s">
        <v>2969</v>
      </c>
      <c r="C545" s="18">
        <v>2021</v>
      </c>
      <c r="D545" s="29" t="s">
        <v>2970</v>
      </c>
      <c r="E545" s="22" t="s">
        <v>2971</v>
      </c>
      <c r="F545" s="29" t="s">
        <v>2972</v>
      </c>
      <c r="G545" s="42" t="s">
        <v>2223</v>
      </c>
    </row>
    <row r="546" spans="1:7" s="471" customFormat="1" ht="19.5" customHeight="1" x14ac:dyDescent="0.2">
      <c r="A546" s="144">
        <v>2</v>
      </c>
      <c r="B546" s="37" t="s">
        <v>2973</v>
      </c>
      <c r="C546" s="39">
        <v>2024</v>
      </c>
      <c r="D546" s="29" t="s">
        <v>1232</v>
      </c>
      <c r="E546" s="22" t="s">
        <v>1233</v>
      </c>
      <c r="F546" s="44" t="s">
        <v>1234</v>
      </c>
      <c r="G546" s="42" t="s">
        <v>2223</v>
      </c>
    </row>
    <row r="547" spans="1:7" s="471" customFormat="1" ht="19.5" customHeight="1" x14ac:dyDescent="0.2">
      <c r="A547" s="144">
        <v>3</v>
      </c>
      <c r="B547" s="31" t="s">
        <v>1200</v>
      </c>
      <c r="C547" s="39">
        <v>2020</v>
      </c>
      <c r="D547" s="31" t="s">
        <v>2974</v>
      </c>
      <c r="E547" s="22" t="s">
        <v>1203</v>
      </c>
      <c r="F547" s="44" t="s">
        <v>1204</v>
      </c>
      <c r="G547" s="42" t="s">
        <v>2223</v>
      </c>
    </row>
    <row r="548" spans="1:7" s="85" customFormat="1" ht="19.5" customHeight="1" x14ac:dyDescent="0.2">
      <c r="A548" s="144">
        <v>4</v>
      </c>
      <c r="B548" s="36" t="s">
        <v>1210</v>
      </c>
      <c r="C548" s="39">
        <v>2021</v>
      </c>
      <c r="D548" s="20" t="s">
        <v>2975</v>
      </c>
      <c r="E548" s="43" t="s">
        <v>1213</v>
      </c>
      <c r="F548" s="44" t="s">
        <v>1214</v>
      </c>
      <c r="G548" s="42" t="s">
        <v>2223</v>
      </c>
    </row>
    <row r="549" spans="1:7" s="85" customFormat="1" ht="19.5" customHeight="1" x14ac:dyDescent="0.2">
      <c r="A549" s="327">
        <v>61</v>
      </c>
      <c r="B549" s="449" t="s">
        <v>2976</v>
      </c>
      <c r="C549" s="362"/>
      <c r="D549" s="500"/>
      <c r="E549" s="500"/>
      <c r="F549" s="500"/>
      <c r="G549" s="500"/>
    </row>
    <row r="550" spans="1:7" s="85" customFormat="1" ht="19.5" customHeight="1" x14ac:dyDescent="0.2">
      <c r="A550" s="144">
        <v>1</v>
      </c>
      <c r="B550" s="28" t="s">
        <v>1190</v>
      </c>
      <c r="C550" s="39">
        <v>2020</v>
      </c>
      <c r="D550" s="21" t="s">
        <v>2977</v>
      </c>
      <c r="E550" s="43" t="s">
        <v>1193</v>
      </c>
      <c r="F550" s="44" t="s">
        <v>1194</v>
      </c>
      <c r="G550" s="42" t="s">
        <v>2223</v>
      </c>
    </row>
    <row r="551" spans="1:7" s="85" customFormat="1" ht="18" customHeight="1" x14ac:dyDescent="0.2">
      <c r="A551" s="144">
        <v>2</v>
      </c>
      <c r="B551" s="28" t="s">
        <v>2978</v>
      </c>
      <c r="C551" s="18">
        <v>2018</v>
      </c>
      <c r="D551" s="28" t="s">
        <v>2977</v>
      </c>
      <c r="E551" s="22" t="s">
        <v>2979</v>
      </c>
      <c r="F551" s="257" t="s">
        <v>2980</v>
      </c>
      <c r="G551" s="42" t="s">
        <v>2223</v>
      </c>
    </row>
    <row r="552" spans="1:7" s="471" customFormat="1" ht="18" customHeight="1" x14ac:dyDescent="0.2">
      <c r="A552" s="144">
        <v>3</v>
      </c>
      <c r="B552" s="29" t="s">
        <v>2981</v>
      </c>
      <c r="C552" s="18">
        <v>2020</v>
      </c>
      <c r="D552" s="21" t="s">
        <v>2982</v>
      </c>
      <c r="E552" s="22" t="s">
        <v>1714</v>
      </c>
      <c r="F552" s="29" t="s">
        <v>1715</v>
      </c>
      <c r="G552" s="42" t="s">
        <v>2223</v>
      </c>
    </row>
    <row r="553" spans="1:7" s="85" customFormat="1" ht="18" customHeight="1" x14ac:dyDescent="0.2">
      <c r="A553" s="144">
        <v>4</v>
      </c>
      <c r="B553" s="36" t="s">
        <v>1721</v>
      </c>
      <c r="C553" s="18">
        <v>2022</v>
      </c>
      <c r="D553" s="325" t="s">
        <v>2983</v>
      </c>
      <c r="E553" s="22" t="s">
        <v>1724</v>
      </c>
      <c r="F553" s="42" t="s">
        <v>1725</v>
      </c>
      <c r="G553" s="42" t="s">
        <v>2223</v>
      </c>
    </row>
    <row r="554" spans="1:7" s="471" customFormat="1" ht="21" customHeight="1" x14ac:dyDescent="0.2">
      <c r="A554" s="144">
        <v>5</v>
      </c>
      <c r="B554" s="20" t="s">
        <v>1731</v>
      </c>
      <c r="C554" s="18">
        <v>2022</v>
      </c>
      <c r="D554" s="20" t="s">
        <v>2984</v>
      </c>
      <c r="E554" s="22" t="s">
        <v>1734</v>
      </c>
      <c r="F554" s="42" t="s">
        <v>1735</v>
      </c>
      <c r="G554" s="42" t="s">
        <v>2223</v>
      </c>
    </row>
    <row r="555" spans="1:7" s="471" customFormat="1" ht="21" customHeight="1" x14ac:dyDescent="0.2">
      <c r="A555" s="327">
        <v>62</v>
      </c>
      <c r="B555" s="449" t="s">
        <v>2985</v>
      </c>
      <c r="C555" s="362"/>
      <c r="D555" s="536"/>
      <c r="E555" s="536"/>
      <c r="F555" s="536"/>
      <c r="G555" s="536"/>
    </row>
    <row r="556" spans="1:7" s="471" customFormat="1" ht="21" customHeight="1" x14ac:dyDescent="0.2">
      <c r="A556" s="172">
        <v>1</v>
      </c>
      <c r="B556" s="29" t="s">
        <v>1293</v>
      </c>
      <c r="C556" s="18">
        <v>1996</v>
      </c>
      <c r="D556" s="29" t="s">
        <v>2986</v>
      </c>
      <c r="E556" s="43" t="s">
        <v>2987</v>
      </c>
      <c r="F556" s="29" t="s">
        <v>1297</v>
      </c>
      <c r="G556" s="42" t="s">
        <v>2223</v>
      </c>
    </row>
    <row r="557" spans="1:7" s="471" customFormat="1" ht="21" customHeight="1" x14ac:dyDescent="0.2">
      <c r="A557" s="144">
        <v>2</v>
      </c>
      <c r="B557" s="179" t="s">
        <v>1298</v>
      </c>
      <c r="C557" s="39">
        <v>2023</v>
      </c>
      <c r="D557" s="29" t="s">
        <v>2988</v>
      </c>
      <c r="E557" s="43" t="s">
        <v>1301</v>
      </c>
      <c r="F557" s="111" t="s">
        <v>1302</v>
      </c>
      <c r="G557" s="42" t="s">
        <v>2223</v>
      </c>
    </row>
    <row r="558" spans="1:7" s="85" customFormat="1" ht="21" customHeight="1" x14ac:dyDescent="0.2">
      <c r="A558" s="172">
        <v>3</v>
      </c>
      <c r="B558" s="29" t="s">
        <v>1303</v>
      </c>
      <c r="C558" s="18">
        <v>2006</v>
      </c>
      <c r="D558" s="29" t="s">
        <v>2989</v>
      </c>
      <c r="E558" s="22" t="s">
        <v>1305</v>
      </c>
      <c r="F558" s="29" t="s">
        <v>1306</v>
      </c>
      <c r="G558" s="42" t="s">
        <v>2223</v>
      </c>
    </row>
    <row r="559" spans="1:7" s="471" customFormat="1" ht="21" customHeight="1" x14ac:dyDescent="0.2">
      <c r="A559" s="172">
        <v>4</v>
      </c>
      <c r="B559" s="325" t="s">
        <v>1312</v>
      </c>
      <c r="C559" s="18">
        <v>2011</v>
      </c>
      <c r="D559" s="325" t="s">
        <v>2990</v>
      </c>
      <c r="E559" s="43" t="s">
        <v>1315</v>
      </c>
      <c r="F559" s="537" t="s">
        <v>1316</v>
      </c>
      <c r="G559" s="42" t="s">
        <v>2223</v>
      </c>
    </row>
    <row r="560" spans="1:7" s="85" customFormat="1" ht="21" customHeight="1" x14ac:dyDescent="0.2">
      <c r="A560" s="172">
        <v>5</v>
      </c>
      <c r="B560" s="37" t="s">
        <v>2991</v>
      </c>
      <c r="C560" s="18">
        <v>2023</v>
      </c>
      <c r="D560" s="29" t="s">
        <v>2992</v>
      </c>
      <c r="E560" s="22" t="s">
        <v>1425</v>
      </c>
      <c r="F560" s="46" t="s">
        <v>1426</v>
      </c>
      <c r="G560" s="42" t="s">
        <v>2223</v>
      </c>
    </row>
    <row r="561" spans="1:7" s="85" customFormat="1" ht="21" customHeight="1" x14ac:dyDescent="0.2">
      <c r="A561" s="172">
        <v>6</v>
      </c>
      <c r="B561" s="29" t="s">
        <v>1327</v>
      </c>
      <c r="C561" s="18">
        <v>2015</v>
      </c>
      <c r="D561" s="29" t="s">
        <v>2993</v>
      </c>
      <c r="E561" s="22" t="s">
        <v>1329</v>
      </c>
      <c r="F561" s="42" t="s">
        <v>1330</v>
      </c>
      <c r="G561" s="42" t="s">
        <v>2223</v>
      </c>
    </row>
    <row r="562" spans="1:7" s="471" customFormat="1" ht="21" customHeight="1" x14ac:dyDescent="0.2">
      <c r="A562" s="172">
        <v>7</v>
      </c>
      <c r="B562" s="323" t="s">
        <v>2994</v>
      </c>
      <c r="C562" s="89">
        <v>2016</v>
      </c>
      <c r="D562" s="323" t="s">
        <v>2992</v>
      </c>
      <c r="E562" s="337" t="s">
        <v>2995</v>
      </c>
      <c r="F562" s="307" t="s">
        <v>2996</v>
      </c>
      <c r="G562" s="316" t="s">
        <v>2231</v>
      </c>
    </row>
    <row r="563" spans="1:7" s="471" customFormat="1" ht="21" customHeight="1" x14ac:dyDescent="0.2">
      <c r="A563" s="172">
        <v>8</v>
      </c>
      <c r="B563" s="323" t="s">
        <v>2997</v>
      </c>
      <c r="C563" s="18">
        <v>2014</v>
      </c>
      <c r="D563" s="323" t="s">
        <v>2998</v>
      </c>
      <c r="E563" s="337" t="s">
        <v>2999</v>
      </c>
      <c r="F563" s="307" t="s">
        <v>3000</v>
      </c>
      <c r="G563" s="316" t="s">
        <v>2231</v>
      </c>
    </row>
    <row r="564" spans="1:7" s="471" customFormat="1" ht="21" customHeight="1" x14ac:dyDescent="0.2">
      <c r="A564" s="172">
        <v>9</v>
      </c>
      <c r="B564" s="457" t="s">
        <v>3001</v>
      </c>
      <c r="C564" s="89">
        <v>2012</v>
      </c>
      <c r="D564" s="384" t="s">
        <v>3002</v>
      </c>
      <c r="E564" s="458" t="s">
        <v>3003</v>
      </c>
      <c r="F564" s="386" t="s">
        <v>3004</v>
      </c>
      <c r="G564" s="316" t="s">
        <v>2231</v>
      </c>
    </row>
    <row r="565" spans="1:7" s="471" customFormat="1" ht="21" customHeight="1" x14ac:dyDescent="0.2">
      <c r="A565" s="172">
        <v>10</v>
      </c>
      <c r="B565" s="359" t="s">
        <v>3005</v>
      </c>
      <c r="C565" s="18">
        <v>2012</v>
      </c>
      <c r="D565" s="323" t="s">
        <v>3006</v>
      </c>
      <c r="E565" s="306" t="s">
        <v>3007</v>
      </c>
      <c r="F565" s="307" t="s">
        <v>3008</v>
      </c>
      <c r="G565" s="316" t="s">
        <v>2231</v>
      </c>
    </row>
    <row r="566" spans="1:7" s="85" customFormat="1" ht="21" customHeight="1" x14ac:dyDescent="0.2">
      <c r="A566" s="144">
        <v>11</v>
      </c>
      <c r="B566" s="29" t="s">
        <v>1331</v>
      </c>
      <c r="C566" s="18">
        <v>2016</v>
      </c>
      <c r="D566" s="29" t="s">
        <v>3009</v>
      </c>
      <c r="E566" s="22" t="s">
        <v>1333</v>
      </c>
      <c r="F566" s="46" t="s">
        <v>1334</v>
      </c>
      <c r="G566" s="42" t="s">
        <v>2223</v>
      </c>
    </row>
    <row r="567" spans="1:7" s="85" customFormat="1" ht="30.75" customHeight="1" x14ac:dyDescent="0.2">
      <c r="A567" s="172">
        <v>12</v>
      </c>
      <c r="B567" s="26" t="s">
        <v>3010</v>
      </c>
      <c r="C567" s="18">
        <v>2017</v>
      </c>
      <c r="D567" s="325" t="s">
        <v>2992</v>
      </c>
      <c r="E567" s="22" t="s">
        <v>1337</v>
      </c>
      <c r="F567" s="46" t="s">
        <v>1338</v>
      </c>
      <c r="G567" s="42" t="s">
        <v>2223</v>
      </c>
    </row>
    <row r="568" spans="1:7" s="85" customFormat="1" ht="21" customHeight="1" x14ac:dyDescent="0.2">
      <c r="A568" s="172">
        <v>13</v>
      </c>
      <c r="B568" s="538" t="s">
        <v>1343</v>
      </c>
      <c r="C568" s="18">
        <v>2018</v>
      </c>
      <c r="D568" s="31" t="s">
        <v>3011</v>
      </c>
      <c r="E568" s="43" t="s">
        <v>1345</v>
      </c>
      <c r="F568" s="46" t="s">
        <v>1346</v>
      </c>
      <c r="G568" s="42" t="s">
        <v>2223</v>
      </c>
    </row>
    <row r="569" spans="1:7" s="85" customFormat="1" ht="21" customHeight="1" x14ac:dyDescent="0.2">
      <c r="A569" s="172">
        <v>14</v>
      </c>
      <c r="B569" s="31" t="s">
        <v>1383</v>
      </c>
      <c r="C569" s="18">
        <v>2020</v>
      </c>
      <c r="D569" s="31" t="s">
        <v>3012</v>
      </c>
      <c r="E569" s="22" t="s">
        <v>1386</v>
      </c>
      <c r="F569" s="379" t="s">
        <v>1387</v>
      </c>
      <c r="G569" s="42" t="s">
        <v>2223</v>
      </c>
    </row>
    <row r="570" spans="1:7" s="85" customFormat="1" ht="21" customHeight="1" x14ac:dyDescent="0.2">
      <c r="A570" s="172">
        <v>15</v>
      </c>
      <c r="B570" s="36" t="s">
        <v>1400</v>
      </c>
      <c r="C570" s="39">
        <v>2022</v>
      </c>
      <c r="D570" s="42" t="s">
        <v>3013</v>
      </c>
      <c r="E570" s="43" t="s">
        <v>1403</v>
      </c>
      <c r="F570" s="46" t="s">
        <v>557</v>
      </c>
      <c r="G570" s="42" t="s">
        <v>2223</v>
      </c>
    </row>
    <row r="571" spans="1:7" s="85" customFormat="1" ht="21" customHeight="1" x14ac:dyDescent="0.2">
      <c r="A571" s="214">
        <v>16</v>
      </c>
      <c r="B571" s="539" t="s">
        <v>3014</v>
      </c>
      <c r="C571" s="510">
        <v>2015</v>
      </c>
      <c r="D571" s="323" t="s">
        <v>3015</v>
      </c>
      <c r="E571" s="337" t="s">
        <v>3016</v>
      </c>
      <c r="F571" s="323" t="s">
        <v>3017</v>
      </c>
      <c r="G571" s="316" t="s">
        <v>2231</v>
      </c>
    </row>
    <row r="572" spans="1:7" s="529" customFormat="1" ht="19.5" customHeight="1" x14ac:dyDescent="0.2">
      <c r="A572" s="214">
        <v>17</v>
      </c>
      <c r="B572" s="540" t="s">
        <v>3018</v>
      </c>
      <c r="C572" s="18">
        <v>2019</v>
      </c>
      <c r="D572" s="311" t="s">
        <v>3019</v>
      </c>
      <c r="E572" s="517" t="s">
        <v>3020</v>
      </c>
      <c r="F572" s="541" t="s">
        <v>3021</v>
      </c>
      <c r="G572" s="316" t="s">
        <v>2231</v>
      </c>
    </row>
    <row r="573" spans="1:7" s="529" customFormat="1" ht="19.5" customHeight="1" x14ac:dyDescent="0.2">
      <c r="A573" s="348">
        <v>18</v>
      </c>
      <c r="B573" s="542" t="s">
        <v>3022</v>
      </c>
      <c r="C573" s="18">
        <v>2020</v>
      </c>
      <c r="D573" s="411" t="s">
        <v>3023</v>
      </c>
      <c r="E573" s="337" t="s">
        <v>3024</v>
      </c>
      <c r="F573" s="543" t="s">
        <v>3025</v>
      </c>
      <c r="G573" s="316" t="s">
        <v>2231</v>
      </c>
    </row>
    <row r="574" spans="1:7" s="529" customFormat="1" ht="19.5" customHeight="1" x14ac:dyDescent="0.2">
      <c r="A574" s="348">
        <v>19</v>
      </c>
      <c r="B574" s="514" t="s">
        <v>3026</v>
      </c>
      <c r="C574" s="483">
        <v>2022</v>
      </c>
      <c r="D574" s="514" t="s">
        <v>3027</v>
      </c>
      <c r="E574" s="312" t="s">
        <v>814</v>
      </c>
      <c r="F574" s="490" t="s">
        <v>3028</v>
      </c>
      <c r="G574" s="316" t="s">
        <v>2231</v>
      </c>
    </row>
    <row r="575" spans="1:7" s="529" customFormat="1" ht="19.5" customHeight="1" x14ac:dyDescent="0.2">
      <c r="A575" s="348">
        <v>20</v>
      </c>
      <c r="B575" s="36" t="s">
        <v>1397</v>
      </c>
      <c r="C575" s="39">
        <v>2021</v>
      </c>
      <c r="D575" s="31" t="s">
        <v>3029</v>
      </c>
      <c r="E575" s="22" t="s">
        <v>290</v>
      </c>
      <c r="F575" s="42" t="s">
        <v>291</v>
      </c>
      <c r="G575" s="42" t="s">
        <v>2223</v>
      </c>
    </row>
    <row r="576" spans="1:7" s="529" customFormat="1" ht="19.5" customHeight="1" x14ac:dyDescent="0.2">
      <c r="A576" s="348">
        <v>21</v>
      </c>
      <c r="B576" s="37" t="s">
        <v>1413</v>
      </c>
      <c r="C576" s="39">
        <v>2022</v>
      </c>
      <c r="D576" s="29" t="s">
        <v>3012</v>
      </c>
      <c r="E576" s="43" t="s">
        <v>1415</v>
      </c>
      <c r="F576" s="46" t="s">
        <v>1416</v>
      </c>
      <c r="G576" s="42" t="s">
        <v>2223</v>
      </c>
    </row>
    <row r="577" spans="1:7" s="529" customFormat="1" ht="19.5" customHeight="1" x14ac:dyDescent="0.2">
      <c r="A577" s="348">
        <v>22</v>
      </c>
      <c r="B577" s="37" t="s">
        <v>3030</v>
      </c>
      <c r="C577" s="39">
        <v>2022</v>
      </c>
      <c r="D577" s="29" t="s">
        <v>3031</v>
      </c>
      <c r="E577" s="22" t="s">
        <v>1420</v>
      </c>
      <c r="F577" s="46" t="s">
        <v>1421</v>
      </c>
      <c r="G577" s="42" t="s">
        <v>2223</v>
      </c>
    </row>
    <row r="578" spans="1:7" s="529" customFormat="1" ht="19.5" customHeight="1" x14ac:dyDescent="0.2">
      <c r="A578" s="348">
        <v>23</v>
      </c>
      <c r="B578" s="37" t="s">
        <v>1427</v>
      </c>
      <c r="C578" s="39">
        <v>2023</v>
      </c>
      <c r="D578" s="29" t="s">
        <v>3032</v>
      </c>
      <c r="E578" s="22" t="s">
        <v>1430</v>
      </c>
      <c r="F578" s="42" t="s">
        <v>1431</v>
      </c>
      <c r="G578" s="42" t="s">
        <v>2223</v>
      </c>
    </row>
    <row r="579" spans="1:7" s="529" customFormat="1" ht="19.5" customHeight="1" x14ac:dyDescent="0.2">
      <c r="A579" s="144">
        <v>24</v>
      </c>
      <c r="B579" s="37" t="s">
        <v>1432</v>
      </c>
      <c r="C579" s="39">
        <v>2024</v>
      </c>
      <c r="D579" s="29" t="s">
        <v>3033</v>
      </c>
      <c r="E579" s="22" t="s">
        <v>1435</v>
      </c>
      <c r="F579" s="46" t="s">
        <v>1436</v>
      </c>
      <c r="G579" s="42" t="s">
        <v>2223</v>
      </c>
    </row>
    <row r="580" spans="1:7" s="529" customFormat="1" ht="19.5" customHeight="1" x14ac:dyDescent="0.2">
      <c r="A580" s="348">
        <v>25</v>
      </c>
      <c r="B580" s="27" t="s">
        <v>1530</v>
      </c>
      <c r="C580" s="1">
        <v>2024</v>
      </c>
      <c r="D580" s="544" t="s">
        <v>3034</v>
      </c>
      <c r="E580" s="43" t="s">
        <v>1533</v>
      </c>
      <c r="F580" s="42" t="s">
        <v>1534</v>
      </c>
      <c r="G580" s="42" t="s">
        <v>2223</v>
      </c>
    </row>
    <row r="581" spans="1:7" s="529" customFormat="1" ht="19.5" customHeight="1" x14ac:dyDescent="0.2">
      <c r="A581" s="214">
        <v>26</v>
      </c>
      <c r="B581" s="181" t="s">
        <v>1750</v>
      </c>
      <c r="C581" s="18">
        <v>2020</v>
      </c>
      <c r="D581" s="31" t="s">
        <v>3023</v>
      </c>
      <c r="E581" s="211" t="s">
        <v>1753</v>
      </c>
      <c r="F581" s="379" t="s">
        <v>1754</v>
      </c>
      <c r="G581" s="42" t="s">
        <v>2223</v>
      </c>
    </row>
    <row r="582" spans="1:7" s="529" customFormat="1" ht="19.5" customHeight="1" x14ac:dyDescent="0.2">
      <c r="A582" s="348">
        <v>27</v>
      </c>
      <c r="B582" s="186" t="s">
        <v>1993</v>
      </c>
      <c r="C582" s="18">
        <v>1959</v>
      </c>
      <c r="D582" s="186" t="s">
        <v>3035</v>
      </c>
      <c r="E582" s="22" t="s">
        <v>1996</v>
      </c>
      <c r="F582" s="186" t="s">
        <v>1997</v>
      </c>
      <c r="G582" s="42" t="s">
        <v>2223</v>
      </c>
    </row>
    <row r="583" spans="1:7" s="529" customFormat="1" ht="19.5" customHeight="1" x14ac:dyDescent="0.2">
      <c r="A583" s="348">
        <v>28</v>
      </c>
      <c r="B583" s="99" t="s">
        <v>1998</v>
      </c>
      <c r="C583" s="18">
        <v>2022</v>
      </c>
      <c r="D583" s="29" t="s">
        <v>3036</v>
      </c>
      <c r="E583" s="43" t="s">
        <v>2001</v>
      </c>
      <c r="F583" s="111" t="s">
        <v>2002</v>
      </c>
      <c r="G583" s="42" t="s">
        <v>2223</v>
      </c>
    </row>
    <row r="584" spans="1:7" s="529" customFormat="1" ht="19.5" customHeight="1" x14ac:dyDescent="0.2">
      <c r="A584" s="348">
        <v>29</v>
      </c>
      <c r="B584" s="545" t="s">
        <v>3037</v>
      </c>
      <c r="C584" s="89">
        <v>2024</v>
      </c>
      <c r="D584" s="29" t="s">
        <v>3038</v>
      </c>
      <c r="E584" s="22" t="s">
        <v>2010</v>
      </c>
      <c r="F584" s="470" t="s">
        <v>2011</v>
      </c>
      <c r="G584" s="42" t="s">
        <v>2223</v>
      </c>
    </row>
    <row r="585" spans="1:7" s="529" customFormat="1" ht="19.5" customHeight="1" x14ac:dyDescent="0.2">
      <c r="A585" s="348">
        <v>30</v>
      </c>
      <c r="B585" s="179" t="s">
        <v>2012</v>
      </c>
      <c r="C585" s="89">
        <v>2024</v>
      </c>
      <c r="D585" s="29" t="s">
        <v>3015</v>
      </c>
      <c r="E585" s="22" t="s">
        <v>2015</v>
      </c>
      <c r="F585" s="42" t="s">
        <v>2016</v>
      </c>
      <c r="G585" s="42" t="s">
        <v>2223</v>
      </c>
    </row>
    <row r="586" spans="1:7" s="529" customFormat="1" ht="19.5" customHeight="1" x14ac:dyDescent="0.2">
      <c r="A586" s="348">
        <v>31</v>
      </c>
      <c r="B586" s="29" t="s">
        <v>2092</v>
      </c>
      <c r="C586" s="18">
        <v>1998</v>
      </c>
      <c r="D586" s="29" t="s">
        <v>3039</v>
      </c>
      <c r="E586" s="22" t="s">
        <v>2094</v>
      </c>
      <c r="F586" s="29" t="s">
        <v>2095</v>
      </c>
      <c r="G586" s="42" t="s">
        <v>2223</v>
      </c>
    </row>
    <row r="587" spans="1:7" s="529" customFormat="1" ht="19.5" customHeight="1" x14ac:dyDescent="0.2">
      <c r="A587" s="348">
        <v>32</v>
      </c>
      <c r="B587" s="527" t="s">
        <v>2096</v>
      </c>
      <c r="C587" s="18">
        <v>2017</v>
      </c>
      <c r="D587" s="68" t="s">
        <v>3040</v>
      </c>
      <c r="E587" s="22" t="s">
        <v>2098</v>
      </c>
      <c r="F587" s="99" t="s">
        <v>2099</v>
      </c>
      <c r="G587" s="325" t="s">
        <v>2223</v>
      </c>
    </row>
    <row r="588" spans="1:7" s="529" customFormat="1" ht="19.5" customHeight="1" x14ac:dyDescent="0.2">
      <c r="A588" s="348">
        <v>33</v>
      </c>
      <c r="B588" s="323" t="s">
        <v>3041</v>
      </c>
      <c r="C588" s="190">
        <v>2012</v>
      </c>
      <c r="D588" s="323" t="s">
        <v>3042</v>
      </c>
      <c r="E588" s="337" t="s">
        <v>3043</v>
      </c>
      <c r="F588" s="323" t="s">
        <v>3044</v>
      </c>
      <c r="G588" s="316" t="s">
        <v>2231</v>
      </c>
    </row>
    <row r="589" spans="1:7" s="529" customFormat="1" ht="19.5" customHeight="1" x14ac:dyDescent="0.2">
      <c r="A589" s="348">
        <v>34</v>
      </c>
      <c r="B589" s="546" t="s">
        <v>3045</v>
      </c>
      <c r="C589" s="18">
        <v>1960</v>
      </c>
      <c r="D589" s="406" t="s">
        <v>3046</v>
      </c>
      <c r="E589" s="312" t="s">
        <v>3047</v>
      </c>
      <c r="F589" s="406" t="s">
        <v>3048</v>
      </c>
      <c r="G589" s="316" t="s">
        <v>2231</v>
      </c>
    </row>
    <row r="590" spans="1:7" s="529" customFormat="1" ht="19.5" customHeight="1" x14ac:dyDescent="0.2">
      <c r="A590" s="348">
        <v>35</v>
      </c>
      <c r="B590" s="540" t="s">
        <v>3049</v>
      </c>
      <c r="C590" s="39">
        <v>2025</v>
      </c>
      <c r="D590" s="547" t="s">
        <v>3050</v>
      </c>
      <c r="E590" s="312" t="s">
        <v>3051</v>
      </c>
      <c r="F590" s="541" t="s">
        <v>3052</v>
      </c>
      <c r="G590" s="486" t="s">
        <v>2231</v>
      </c>
    </row>
    <row r="591" spans="1:7" s="529" customFormat="1" ht="19.5" customHeight="1" x14ac:dyDescent="0.2">
      <c r="A591" s="348">
        <v>36</v>
      </c>
      <c r="B591" s="235" t="s">
        <v>3053</v>
      </c>
      <c r="C591" s="39">
        <v>2025</v>
      </c>
      <c r="D591" s="235" t="s">
        <v>3054</v>
      </c>
      <c r="E591" s="180" t="s">
        <v>2025</v>
      </c>
      <c r="F591" s="42" t="s">
        <v>2026</v>
      </c>
      <c r="G591" s="42" t="s">
        <v>2223</v>
      </c>
    </row>
    <row r="592" spans="1:7" s="472" customFormat="1" ht="19.5" customHeight="1" x14ac:dyDescent="0.2">
      <c r="A592" s="266">
        <v>37</v>
      </c>
      <c r="B592" s="45" t="s">
        <v>3055</v>
      </c>
      <c r="C592" s="89">
        <v>2025</v>
      </c>
      <c r="D592" s="548" t="s">
        <v>3056</v>
      </c>
      <c r="E592" s="73" t="s">
        <v>2038</v>
      </c>
      <c r="F592" s="45" t="s">
        <v>2039</v>
      </c>
      <c r="G592" s="325" t="s">
        <v>2223</v>
      </c>
    </row>
    <row r="593" spans="1:7" s="472" customFormat="1" ht="19.5" customHeight="1" x14ac:dyDescent="0.2">
      <c r="A593" s="266">
        <v>38</v>
      </c>
      <c r="B593" s="36" t="s">
        <v>1755</v>
      </c>
      <c r="C593" s="39">
        <v>2026</v>
      </c>
      <c r="D593" s="45" t="s">
        <v>3057</v>
      </c>
      <c r="E593" s="73" t="s">
        <v>1758</v>
      </c>
      <c r="F593" s="45" t="s">
        <v>1759</v>
      </c>
      <c r="G593" s="42" t="s">
        <v>2223</v>
      </c>
    </row>
    <row r="594" spans="1:7" s="472" customFormat="1" ht="19.5" customHeight="1" x14ac:dyDescent="0.25">
      <c r="A594" s="266">
        <v>39</v>
      </c>
      <c r="B594" s="59" t="s">
        <v>2117</v>
      </c>
      <c r="C594" s="89">
        <v>2026</v>
      </c>
      <c r="D594" s="549" t="s">
        <v>3058</v>
      </c>
      <c r="E594" s="550" t="s">
        <v>2120</v>
      </c>
      <c r="F594" s="45" t="s">
        <v>2121</v>
      </c>
      <c r="G594" s="325" t="s">
        <v>2223</v>
      </c>
    </row>
    <row r="595" spans="1:7" s="529" customFormat="1" ht="19.5" customHeight="1" x14ac:dyDescent="0.2">
      <c r="A595" s="327">
        <v>63</v>
      </c>
      <c r="B595" s="449" t="s">
        <v>3059</v>
      </c>
      <c r="C595" s="362"/>
      <c r="D595" s="551"/>
      <c r="E595" s="551"/>
      <c r="F595" s="551"/>
      <c r="G595" s="551"/>
    </row>
    <row r="596" spans="1:7" s="529" customFormat="1" ht="19.5" customHeight="1" x14ac:dyDescent="0.2">
      <c r="A596" s="172">
        <v>1</v>
      </c>
      <c r="B596" s="29" t="s">
        <v>1322</v>
      </c>
      <c r="C596" s="18">
        <v>2014</v>
      </c>
      <c r="D596" s="29" t="s">
        <v>3060</v>
      </c>
      <c r="E596" s="22" t="s">
        <v>1325</v>
      </c>
      <c r="F596" s="42" t="s">
        <v>1326</v>
      </c>
      <c r="G596" s="42" t="s">
        <v>2223</v>
      </c>
    </row>
    <row r="597" spans="1:7" s="529" customFormat="1" ht="19.5" customHeight="1" x14ac:dyDescent="0.2">
      <c r="A597" s="144">
        <v>2</v>
      </c>
      <c r="B597" s="538" t="s">
        <v>1357</v>
      </c>
      <c r="C597" s="18">
        <v>2018</v>
      </c>
      <c r="D597" s="31" t="s">
        <v>3061</v>
      </c>
      <c r="E597" s="43" t="s">
        <v>1360</v>
      </c>
      <c r="F597" s="46" t="s">
        <v>1361</v>
      </c>
      <c r="G597" s="42" t="s">
        <v>2223</v>
      </c>
    </row>
    <row r="598" spans="1:7" s="529" customFormat="1" ht="19.5" customHeight="1" x14ac:dyDescent="0.2">
      <c r="A598" s="172">
        <v>3</v>
      </c>
      <c r="B598" s="31" t="s">
        <v>1378</v>
      </c>
      <c r="C598" s="18">
        <v>2020</v>
      </c>
      <c r="D598" s="31" t="s">
        <v>3062</v>
      </c>
      <c r="E598" s="22" t="s">
        <v>1381</v>
      </c>
      <c r="F598" s="379" t="s">
        <v>1382</v>
      </c>
      <c r="G598" s="42" t="s">
        <v>2223</v>
      </c>
    </row>
    <row r="599" spans="1:7" s="529" customFormat="1" ht="19.5" customHeight="1" x14ac:dyDescent="0.2">
      <c r="A599" s="172">
        <v>4</v>
      </c>
      <c r="B599" s="20" t="s">
        <v>1404</v>
      </c>
      <c r="C599" s="39">
        <v>2022</v>
      </c>
      <c r="D599" s="20" t="s">
        <v>3060</v>
      </c>
      <c r="E599" s="22" t="s">
        <v>1406</v>
      </c>
      <c r="F599" s="42" t="s">
        <v>1407</v>
      </c>
      <c r="G599" s="42" t="s">
        <v>2223</v>
      </c>
    </row>
    <row r="600" spans="1:7" s="529" customFormat="1" ht="19.5" customHeight="1" x14ac:dyDescent="0.2">
      <c r="A600" s="172">
        <v>5</v>
      </c>
      <c r="B600" s="37" t="s">
        <v>1442</v>
      </c>
      <c r="C600" s="39">
        <v>2024</v>
      </c>
      <c r="D600" s="29" t="s">
        <v>3063</v>
      </c>
      <c r="E600" s="22" t="s">
        <v>1445</v>
      </c>
      <c r="F600" s="438" t="s">
        <v>1446</v>
      </c>
      <c r="G600" s="42" t="s">
        <v>2223</v>
      </c>
    </row>
    <row r="601" spans="1:7" s="529" customFormat="1" ht="19.5" customHeight="1" x14ac:dyDescent="0.2">
      <c r="A601" s="172">
        <v>6</v>
      </c>
      <c r="B601" s="179" t="s">
        <v>2003</v>
      </c>
      <c r="C601" s="18">
        <v>2023</v>
      </c>
      <c r="D601" s="29" t="s">
        <v>3064</v>
      </c>
      <c r="E601" s="43"/>
      <c r="F601" s="111" t="s">
        <v>2006</v>
      </c>
      <c r="G601" s="42" t="s">
        <v>2223</v>
      </c>
    </row>
    <row r="602" spans="1:7" s="84" customFormat="1" ht="19.5" customHeight="1" x14ac:dyDescent="0.2">
      <c r="A602" s="172">
        <v>7</v>
      </c>
      <c r="B602" s="36" t="s">
        <v>1388</v>
      </c>
      <c r="C602" s="39">
        <v>2021</v>
      </c>
      <c r="D602" s="552" t="s">
        <v>3065</v>
      </c>
      <c r="E602" s="43" t="s">
        <v>1390</v>
      </c>
      <c r="F602" s="42" t="s">
        <v>1391</v>
      </c>
      <c r="G602" s="42" t="s">
        <v>2223</v>
      </c>
    </row>
    <row r="603" spans="1:7" s="529" customFormat="1" ht="19.5" customHeight="1" x14ac:dyDescent="0.2">
      <c r="A603" s="172">
        <v>8</v>
      </c>
      <c r="B603" s="31" t="s">
        <v>1373</v>
      </c>
      <c r="C603" s="18">
        <v>2020</v>
      </c>
      <c r="D603" s="552" t="s">
        <v>3066</v>
      </c>
      <c r="E603" s="22" t="s">
        <v>1376</v>
      </c>
      <c r="F603" s="23" t="s">
        <v>1377</v>
      </c>
      <c r="G603" s="42" t="s">
        <v>2223</v>
      </c>
    </row>
    <row r="604" spans="1:7" s="529" customFormat="1" ht="19.5" customHeight="1" x14ac:dyDescent="0.2">
      <c r="A604" s="172">
        <v>9</v>
      </c>
      <c r="B604" s="544" t="s">
        <v>3067</v>
      </c>
      <c r="C604" s="18">
        <v>2025</v>
      </c>
      <c r="D604" s="21" t="s">
        <v>1319</v>
      </c>
      <c r="E604" s="180" t="s">
        <v>1320</v>
      </c>
      <c r="F604" s="20" t="s">
        <v>1321</v>
      </c>
      <c r="G604" s="42" t="s">
        <v>2223</v>
      </c>
    </row>
    <row r="605" spans="1:7" s="476" customFormat="1" ht="19.5" customHeight="1" x14ac:dyDescent="0.2">
      <c r="A605" s="172">
        <v>10</v>
      </c>
      <c r="B605" s="411" t="s">
        <v>3068</v>
      </c>
      <c r="C605" s="18">
        <v>2020</v>
      </c>
      <c r="D605" s="411" t="s">
        <v>3063</v>
      </c>
      <c r="E605" s="337" t="s">
        <v>3069</v>
      </c>
      <c r="F605" s="543" t="s">
        <v>3070</v>
      </c>
      <c r="G605" s="316" t="s">
        <v>2231</v>
      </c>
    </row>
    <row r="606" spans="1:7" s="529" customFormat="1" ht="19.5" customHeight="1" x14ac:dyDescent="0.2">
      <c r="A606" s="144">
        <v>11</v>
      </c>
      <c r="B606" s="411" t="s">
        <v>3071</v>
      </c>
      <c r="C606" s="18">
        <v>2020</v>
      </c>
      <c r="D606" s="411" t="s">
        <v>3072</v>
      </c>
      <c r="E606" s="337" t="s">
        <v>3073</v>
      </c>
      <c r="F606" s="543" t="s">
        <v>3074</v>
      </c>
      <c r="G606" s="316" t="s">
        <v>2231</v>
      </c>
    </row>
    <row r="607" spans="1:7" s="476" customFormat="1" ht="19.5" customHeight="1" x14ac:dyDescent="0.2">
      <c r="A607" s="172">
        <v>12</v>
      </c>
      <c r="B607" s="553" t="s">
        <v>3075</v>
      </c>
      <c r="C607" s="81">
        <v>2025</v>
      </c>
      <c r="D607" s="511" t="s">
        <v>3076</v>
      </c>
      <c r="E607" s="554" t="s">
        <v>3077</v>
      </c>
      <c r="F607" s="555" t="s">
        <v>911</v>
      </c>
      <c r="G607" s="316" t="s">
        <v>2231</v>
      </c>
    </row>
    <row r="608" spans="1:7" s="84" customFormat="1" ht="19.5" customHeight="1" x14ac:dyDescent="0.2">
      <c r="A608" s="172">
        <v>13</v>
      </c>
      <c r="B608" s="556" t="s">
        <v>3078</v>
      </c>
      <c r="C608" s="18">
        <v>2018</v>
      </c>
      <c r="D608" s="557" t="s">
        <v>3079</v>
      </c>
      <c r="E608" s="306" t="s">
        <v>3080</v>
      </c>
      <c r="F608" s="558" t="s">
        <v>3081</v>
      </c>
      <c r="G608" s="316" t="s">
        <v>2231</v>
      </c>
    </row>
    <row r="609" spans="1:7" s="85" customFormat="1" ht="19.5" customHeight="1" x14ac:dyDescent="0.2">
      <c r="A609" s="172">
        <v>14</v>
      </c>
      <c r="B609" s="556" t="s">
        <v>3082</v>
      </c>
      <c r="C609" s="18">
        <v>2020</v>
      </c>
      <c r="D609" s="411" t="s">
        <v>3083</v>
      </c>
      <c r="E609" s="306" t="s">
        <v>3084</v>
      </c>
      <c r="F609" s="359" t="s">
        <v>3085</v>
      </c>
      <c r="G609" s="316" t="s">
        <v>2231</v>
      </c>
    </row>
    <row r="610" spans="1:7" s="84" customFormat="1" ht="19.5" customHeight="1" x14ac:dyDescent="0.2">
      <c r="A610" s="172">
        <v>15</v>
      </c>
      <c r="B610" s="336" t="s">
        <v>3086</v>
      </c>
      <c r="C610" s="18">
        <v>2017</v>
      </c>
      <c r="D610" s="559" t="s">
        <v>3087</v>
      </c>
      <c r="E610" s="337" t="s">
        <v>3088</v>
      </c>
      <c r="F610" s="520" t="s">
        <v>3089</v>
      </c>
      <c r="G610" s="316" t="s">
        <v>2231</v>
      </c>
    </row>
    <row r="611" spans="1:7" s="84" customFormat="1" ht="19.5" customHeight="1" x14ac:dyDescent="0.2">
      <c r="A611" s="172">
        <v>16</v>
      </c>
      <c r="B611" s="59" t="s">
        <v>2113</v>
      </c>
      <c r="C611" s="89">
        <v>2025</v>
      </c>
      <c r="D611" s="45" t="s">
        <v>3090</v>
      </c>
      <c r="E611" s="73" t="s">
        <v>2115</v>
      </c>
      <c r="F611" s="46" t="s">
        <v>2116</v>
      </c>
      <c r="G611" s="325" t="s">
        <v>2223</v>
      </c>
    </row>
    <row r="612" spans="1:7" s="472" customFormat="1" ht="19.5" customHeight="1" x14ac:dyDescent="0.25">
      <c r="A612" s="18">
        <v>17</v>
      </c>
      <c r="B612" s="242" t="s">
        <v>2122</v>
      </c>
      <c r="C612" s="89">
        <v>2026</v>
      </c>
      <c r="D612" s="560" t="s">
        <v>3091</v>
      </c>
      <c r="E612" s="561" t="s">
        <v>2124</v>
      </c>
      <c r="F612" s="46" t="s">
        <v>2125</v>
      </c>
      <c r="G612" s="325" t="s">
        <v>2223</v>
      </c>
    </row>
    <row r="613" spans="1:7" s="84" customFormat="1" ht="19.5" customHeight="1" x14ac:dyDescent="0.2">
      <c r="A613" s="327">
        <v>64</v>
      </c>
      <c r="B613" s="449" t="s">
        <v>3092</v>
      </c>
      <c r="C613" s="362"/>
      <c r="D613" s="473"/>
      <c r="E613" s="473"/>
      <c r="F613" s="473"/>
      <c r="G613" s="473"/>
    </row>
    <row r="614" spans="1:7" s="476" customFormat="1" ht="19.5" customHeight="1" x14ac:dyDescent="0.2">
      <c r="A614" s="172">
        <v>1</v>
      </c>
      <c r="B614" s="29" t="s">
        <v>1255</v>
      </c>
      <c r="C614" s="18">
        <v>2006</v>
      </c>
      <c r="D614" s="29" t="s">
        <v>3093</v>
      </c>
      <c r="E614" s="22" t="s">
        <v>1258</v>
      </c>
      <c r="F614" s="29" t="s">
        <v>1259</v>
      </c>
      <c r="G614" s="42" t="s">
        <v>2223</v>
      </c>
    </row>
    <row r="615" spans="1:7" s="84" customFormat="1" ht="30.75" customHeight="1" x14ac:dyDescent="0.2">
      <c r="A615" s="172">
        <v>2</v>
      </c>
      <c r="B615" s="26" t="s">
        <v>3094</v>
      </c>
      <c r="C615" s="18">
        <v>2017</v>
      </c>
      <c r="D615" s="325" t="s">
        <v>3095</v>
      </c>
      <c r="E615" s="22" t="s">
        <v>1263</v>
      </c>
      <c r="F615" s="44" t="s">
        <v>1264</v>
      </c>
      <c r="G615" s="42" t="s">
        <v>2223</v>
      </c>
    </row>
    <row r="616" spans="1:7" s="84" customFormat="1" ht="23.25" customHeight="1" x14ac:dyDescent="0.2">
      <c r="A616" s="172">
        <v>3</v>
      </c>
      <c r="B616" s="26" t="s">
        <v>3096</v>
      </c>
      <c r="C616" s="18">
        <v>2017</v>
      </c>
      <c r="D616" s="325" t="s">
        <v>3097</v>
      </c>
      <c r="E616" s="22" t="s">
        <v>3098</v>
      </c>
      <c r="F616" s="44" t="s">
        <v>1268</v>
      </c>
      <c r="G616" s="42" t="s">
        <v>2223</v>
      </c>
    </row>
    <row r="617" spans="1:7" s="85" customFormat="1" ht="23.25" customHeight="1" x14ac:dyDescent="0.2">
      <c r="A617" s="172">
        <v>4</v>
      </c>
      <c r="B617" s="26" t="s">
        <v>1269</v>
      </c>
      <c r="C617" s="18">
        <v>2018</v>
      </c>
      <c r="D617" s="20" t="s">
        <v>3099</v>
      </c>
      <c r="E617" s="43" t="s">
        <v>1272</v>
      </c>
      <c r="F617" s="44" t="s">
        <v>1273</v>
      </c>
      <c r="G617" s="42" t="s">
        <v>2223</v>
      </c>
    </row>
    <row r="618" spans="1:7" s="85" customFormat="1" ht="23.25" customHeight="1" x14ac:dyDescent="0.2">
      <c r="A618" s="172">
        <v>5</v>
      </c>
      <c r="B618" s="469" t="s">
        <v>3100</v>
      </c>
      <c r="C618" s="39">
        <v>2020</v>
      </c>
      <c r="D618" s="469" t="s">
        <v>3101</v>
      </c>
      <c r="E618" s="385" t="s">
        <v>3102</v>
      </c>
      <c r="F618" s="405" t="s">
        <v>3103</v>
      </c>
      <c r="G618" s="316" t="s">
        <v>2231</v>
      </c>
    </row>
    <row r="619" spans="1:7" s="85" customFormat="1" ht="23.25" customHeight="1" x14ac:dyDescent="0.2">
      <c r="A619" s="172">
        <v>6</v>
      </c>
      <c r="B619" s="36" t="s">
        <v>1279</v>
      </c>
      <c r="C619" s="39">
        <v>2021</v>
      </c>
      <c r="D619" s="42" t="s">
        <v>3095</v>
      </c>
      <c r="E619" s="43" t="s">
        <v>1282</v>
      </c>
      <c r="F619" s="111" t="s">
        <v>147</v>
      </c>
      <c r="G619" s="42" t="s">
        <v>2223</v>
      </c>
    </row>
    <row r="620" spans="1:7" s="85" customFormat="1" ht="23.25" customHeight="1" x14ac:dyDescent="0.2">
      <c r="A620" s="172">
        <v>7</v>
      </c>
      <c r="B620" s="178" t="s">
        <v>1283</v>
      </c>
      <c r="C620" s="39">
        <v>2021</v>
      </c>
      <c r="D620" s="31" t="s">
        <v>3104</v>
      </c>
      <c r="E620" s="22" t="s">
        <v>1286</v>
      </c>
      <c r="F620" s="44" t="s">
        <v>1287</v>
      </c>
      <c r="G620" s="42" t="s">
        <v>2223</v>
      </c>
    </row>
    <row r="621" spans="1:7" s="85" customFormat="1" ht="23.25" customHeight="1" x14ac:dyDescent="0.2">
      <c r="A621" s="172">
        <v>8</v>
      </c>
      <c r="B621" s="42" t="s">
        <v>1288</v>
      </c>
      <c r="C621" s="39">
        <v>2022</v>
      </c>
      <c r="D621" s="42" t="s">
        <v>3105</v>
      </c>
      <c r="E621" s="43" t="s">
        <v>1291</v>
      </c>
      <c r="F621" s="44" t="s">
        <v>1292</v>
      </c>
      <c r="G621" s="42" t="s">
        <v>2223</v>
      </c>
    </row>
    <row r="622" spans="1:7" s="476" customFormat="1" ht="23.25" customHeight="1" x14ac:dyDescent="0.2">
      <c r="A622" s="172">
        <v>9</v>
      </c>
      <c r="B622" s="42" t="s">
        <v>1274</v>
      </c>
      <c r="C622" s="39">
        <v>2022</v>
      </c>
      <c r="D622" s="42" t="s">
        <v>3106</v>
      </c>
      <c r="E622" s="22" t="s">
        <v>1277</v>
      </c>
      <c r="F622" s="23" t="s">
        <v>1278</v>
      </c>
      <c r="G622" s="42" t="s">
        <v>2223</v>
      </c>
    </row>
    <row r="623" spans="1:7" s="85" customFormat="1" ht="23.25" customHeight="1" x14ac:dyDescent="0.2">
      <c r="A623" s="172">
        <v>10</v>
      </c>
      <c r="B623" s="538" t="s">
        <v>1347</v>
      </c>
      <c r="C623" s="18">
        <v>2018</v>
      </c>
      <c r="D623" s="31" t="s">
        <v>3107</v>
      </c>
      <c r="E623" s="43" t="s">
        <v>1350</v>
      </c>
      <c r="F623" s="46" t="s">
        <v>1351</v>
      </c>
      <c r="G623" s="42" t="s">
        <v>2223</v>
      </c>
    </row>
    <row r="624" spans="1:7" s="85" customFormat="1" ht="23.25" customHeight="1" x14ac:dyDescent="0.2">
      <c r="A624" s="172">
        <v>11</v>
      </c>
      <c r="B624" s="371" t="s">
        <v>3108</v>
      </c>
      <c r="C624" s="255">
        <v>2020</v>
      </c>
      <c r="D624" s="371" t="s">
        <v>3109</v>
      </c>
      <c r="E624" s="352" t="s">
        <v>3110</v>
      </c>
      <c r="F624" s="562" t="s">
        <v>3111</v>
      </c>
      <c r="G624" s="316" t="s">
        <v>2231</v>
      </c>
    </row>
    <row r="625" spans="1:7" s="487" customFormat="1" ht="23.25" customHeight="1" x14ac:dyDescent="0.2">
      <c r="A625" s="172">
        <v>12</v>
      </c>
      <c r="B625" s="36" t="s">
        <v>1392</v>
      </c>
      <c r="C625" s="39">
        <v>2021</v>
      </c>
      <c r="D625" s="31" t="s">
        <v>3112</v>
      </c>
      <c r="E625" s="22" t="s">
        <v>1395</v>
      </c>
      <c r="F625" s="42" t="s">
        <v>1396</v>
      </c>
      <c r="G625" s="42" t="s">
        <v>2223</v>
      </c>
    </row>
    <row r="626" spans="1:7" s="476" customFormat="1" ht="23.25" customHeight="1" x14ac:dyDescent="0.25">
      <c r="A626" s="172">
        <v>13</v>
      </c>
      <c r="B626" s="26" t="s">
        <v>1527</v>
      </c>
      <c r="C626" s="81">
        <v>2015</v>
      </c>
      <c r="D626" s="57" t="s">
        <v>3093</v>
      </c>
      <c r="E626" s="43"/>
      <c r="F626" s="111" t="s">
        <v>1529</v>
      </c>
      <c r="G626" s="42" t="s">
        <v>2223</v>
      </c>
    </row>
    <row r="627" spans="1:7" s="476" customFormat="1" ht="23.25" customHeight="1" x14ac:dyDescent="0.2">
      <c r="A627" s="172">
        <v>14</v>
      </c>
      <c r="B627" s="36" t="s">
        <v>3113</v>
      </c>
      <c r="C627" s="18">
        <v>2021</v>
      </c>
      <c r="D627" s="31" t="s">
        <v>3093</v>
      </c>
      <c r="E627" s="22" t="s">
        <v>1744</v>
      </c>
      <c r="F627" s="23" t="s">
        <v>1745</v>
      </c>
      <c r="G627" s="42" t="s">
        <v>2223</v>
      </c>
    </row>
    <row r="628" spans="1:7" s="85" customFormat="1" ht="23.25" customHeight="1" x14ac:dyDescent="0.2">
      <c r="A628" s="144">
        <v>15</v>
      </c>
      <c r="B628" s="323" t="s">
        <v>3114</v>
      </c>
      <c r="C628" s="18">
        <v>2014</v>
      </c>
      <c r="D628" s="323" t="s">
        <v>3115</v>
      </c>
      <c r="E628" s="306" t="s">
        <v>3116</v>
      </c>
      <c r="F628" s="323" t="s">
        <v>3117</v>
      </c>
      <c r="G628" s="316" t="s">
        <v>2231</v>
      </c>
    </row>
    <row r="629" spans="1:7" s="476" customFormat="1" ht="23.25" customHeight="1" x14ac:dyDescent="0.2">
      <c r="A629" s="144">
        <v>16</v>
      </c>
      <c r="B629" s="29" t="s">
        <v>1737</v>
      </c>
      <c r="C629" s="190">
        <v>2014</v>
      </c>
      <c r="D629" s="29" t="s">
        <v>3118</v>
      </c>
      <c r="E629" s="43" t="s">
        <v>1740</v>
      </c>
      <c r="F629" s="29" t="s">
        <v>1741</v>
      </c>
      <c r="G629" s="42" t="s">
        <v>2223</v>
      </c>
    </row>
    <row r="630" spans="1:7" s="85" customFormat="1" ht="22.5" customHeight="1" x14ac:dyDescent="0.2">
      <c r="A630" s="144">
        <v>17</v>
      </c>
      <c r="B630" s="29" t="s">
        <v>3119</v>
      </c>
      <c r="C630" s="18">
        <v>1999</v>
      </c>
      <c r="D630" s="29" t="s">
        <v>3120</v>
      </c>
      <c r="E630" s="22" t="s">
        <v>1991</v>
      </c>
      <c r="F630" s="20" t="s">
        <v>1992</v>
      </c>
      <c r="G630" s="42" t="s">
        <v>2223</v>
      </c>
    </row>
    <row r="631" spans="1:7" s="476" customFormat="1" ht="23.25" customHeight="1" x14ac:dyDescent="0.2">
      <c r="A631" s="144">
        <v>18</v>
      </c>
      <c r="B631" s="179" t="s">
        <v>2017</v>
      </c>
      <c r="C631" s="1">
        <v>2025</v>
      </c>
      <c r="D631" s="544" t="s">
        <v>3121</v>
      </c>
      <c r="E631" s="22" t="s">
        <v>2020</v>
      </c>
      <c r="F631" s="42" t="s">
        <v>2021</v>
      </c>
      <c r="G631" s="42" t="s">
        <v>2223</v>
      </c>
    </row>
    <row r="632" spans="1:7" s="85" customFormat="1" ht="23.25" customHeight="1" x14ac:dyDescent="0.2">
      <c r="A632" s="144">
        <v>19</v>
      </c>
      <c r="B632" s="29" t="s">
        <v>2081</v>
      </c>
      <c r="C632" s="18">
        <v>1998</v>
      </c>
      <c r="D632" s="29" t="s">
        <v>3122</v>
      </c>
      <c r="E632" s="22">
        <v>3861963</v>
      </c>
      <c r="F632" s="29" t="s">
        <v>2083</v>
      </c>
      <c r="G632" s="42" t="s">
        <v>2223</v>
      </c>
    </row>
    <row r="633" spans="1:7" s="85" customFormat="1" ht="23.25" customHeight="1" x14ac:dyDescent="0.2">
      <c r="A633" s="144">
        <v>20</v>
      </c>
      <c r="B633" s="186" t="s">
        <v>2076</v>
      </c>
      <c r="C633" s="18">
        <v>1996</v>
      </c>
      <c r="D633" s="186" t="s">
        <v>3123</v>
      </c>
      <c r="E633" s="55" t="s">
        <v>2079</v>
      </c>
      <c r="F633" s="257" t="s">
        <v>2080</v>
      </c>
      <c r="G633" s="42" t="s">
        <v>2223</v>
      </c>
    </row>
    <row r="634" spans="1:7" s="85" customFormat="1" ht="23.25" customHeight="1" x14ac:dyDescent="0.2">
      <c r="A634" s="144">
        <v>21</v>
      </c>
      <c r="B634" s="186" t="s">
        <v>2084</v>
      </c>
      <c r="C634" s="18">
        <v>2016</v>
      </c>
      <c r="D634" s="186" t="s">
        <v>3124</v>
      </c>
      <c r="E634" s="55" t="s">
        <v>2086</v>
      </c>
      <c r="F634" s="257" t="s">
        <v>2087</v>
      </c>
      <c r="G634" s="42" t="s">
        <v>2223</v>
      </c>
    </row>
    <row r="635" spans="1:7" s="85" customFormat="1" ht="23.25" customHeight="1" x14ac:dyDescent="0.2">
      <c r="A635" s="144">
        <v>22</v>
      </c>
      <c r="B635" s="324" t="s">
        <v>3125</v>
      </c>
      <c r="C635" s="563">
        <v>2018</v>
      </c>
      <c r="D635" s="324" t="s">
        <v>3126</v>
      </c>
      <c r="E635" s="306" t="s">
        <v>3127</v>
      </c>
      <c r="F635" s="564" t="s">
        <v>3128</v>
      </c>
      <c r="G635" s="316" t="s">
        <v>2231</v>
      </c>
    </row>
    <row r="636" spans="1:7" s="85" customFormat="1" ht="23.25" customHeight="1" x14ac:dyDescent="0.2">
      <c r="A636" s="144">
        <v>23</v>
      </c>
      <c r="B636" s="336" t="s">
        <v>3129</v>
      </c>
      <c r="C636" s="18">
        <v>2018</v>
      </c>
      <c r="D636" s="396" t="s">
        <v>3130</v>
      </c>
      <c r="E636" s="337" t="s">
        <v>3131</v>
      </c>
      <c r="F636" s="323" t="s">
        <v>3132</v>
      </c>
      <c r="G636" s="316" t="s">
        <v>2231</v>
      </c>
    </row>
    <row r="637" spans="1:7" s="85" customFormat="1" ht="23.25" customHeight="1" x14ac:dyDescent="0.2">
      <c r="A637" s="144">
        <v>24</v>
      </c>
      <c r="B637" s="42" t="s">
        <v>2088</v>
      </c>
      <c r="C637" s="18">
        <v>2019</v>
      </c>
      <c r="D637" s="28" t="s">
        <v>3133</v>
      </c>
      <c r="E637" s="43" t="s">
        <v>2090</v>
      </c>
      <c r="F637" s="257" t="s">
        <v>2091</v>
      </c>
      <c r="G637" s="42" t="s">
        <v>2223</v>
      </c>
    </row>
    <row r="638" spans="1:7" s="85" customFormat="1" ht="23.25" customHeight="1" x14ac:dyDescent="0.2">
      <c r="A638" s="144">
        <v>25</v>
      </c>
      <c r="B638" s="287" t="s">
        <v>1910</v>
      </c>
      <c r="C638" s="89">
        <v>2024</v>
      </c>
      <c r="D638" s="20" t="s">
        <v>3134</v>
      </c>
      <c r="E638" s="43" t="s">
        <v>2208</v>
      </c>
      <c r="F638" s="44" t="s">
        <v>2209</v>
      </c>
      <c r="G638" s="325" t="s">
        <v>2223</v>
      </c>
    </row>
    <row r="639" spans="1:7" s="85" customFormat="1" ht="23.25" customHeight="1" x14ac:dyDescent="0.2">
      <c r="A639" s="144">
        <v>26</v>
      </c>
      <c r="B639" s="287" t="s">
        <v>2210</v>
      </c>
      <c r="C639" s="89">
        <v>2024</v>
      </c>
      <c r="D639" s="20" t="s">
        <v>3135</v>
      </c>
      <c r="E639" s="43" t="s">
        <v>2212</v>
      </c>
      <c r="F639" s="44" t="s">
        <v>2213</v>
      </c>
      <c r="G639" s="325" t="s">
        <v>2223</v>
      </c>
    </row>
    <row r="640" spans="1:7" s="85" customFormat="1" ht="23.25" customHeight="1" x14ac:dyDescent="0.2">
      <c r="A640" s="144">
        <v>27</v>
      </c>
      <c r="B640" s="235" t="s">
        <v>2109</v>
      </c>
      <c r="C640" s="89">
        <v>2025</v>
      </c>
      <c r="D640" s="235" t="s">
        <v>3136</v>
      </c>
      <c r="E640" s="180" t="s">
        <v>2111</v>
      </c>
      <c r="F640" s="46" t="s">
        <v>2112</v>
      </c>
      <c r="G640" s="325" t="s">
        <v>2223</v>
      </c>
    </row>
    <row r="641" spans="1:7" s="85" customFormat="1" ht="23.25" customHeight="1" x14ac:dyDescent="0.2">
      <c r="A641" s="144">
        <v>28</v>
      </c>
      <c r="B641" s="45" t="s">
        <v>2027</v>
      </c>
      <c r="C641" s="89">
        <v>2025</v>
      </c>
      <c r="D641" s="45" t="s">
        <v>3137</v>
      </c>
      <c r="E641" s="73" t="s">
        <v>2029</v>
      </c>
      <c r="F641" s="45" t="s">
        <v>2030</v>
      </c>
      <c r="G641" s="325" t="s">
        <v>2223</v>
      </c>
    </row>
    <row r="642" spans="1:7" s="472" customFormat="1" ht="23.25" customHeight="1" x14ac:dyDescent="0.2">
      <c r="A642" s="39">
        <v>29</v>
      </c>
      <c r="B642" s="45" t="s">
        <v>3138</v>
      </c>
      <c r="C642" s="89">
        <v>2026</v>
      </c>
      <c r="D642" s="565" t="s">
        <v>3139</v>
      </c>
      <c r="E642" s="47" t="s">
        <v>1762</v>
      </c>
      <c r="F642" s="45" t="s">
        <v>1763</v>
      </c>
      <c r="G642" s="325" t="s">
        <v>2223</v>
      </c>
    </row>
    <row r="643" spans="1:7" s="472" customFormat="1" ht="23.25" customHeight="1" x14ac:dyDescent="0.2">
      <c r="A643" s="39">
        <v>30</v>
      </c>
      <c r="B643" s="45" t="s">
        <v>1447</v>
      </c>
      <c r="C643" s="89">
        <v>2026</v>
      </c>
      <c r="D643" s="566" t="s">
        <v>3140</v>
      </c>
      <c r="E643" s="73" t="s">
        <v>1450</v>
      </c>
      <c r="F643" s="45" t="s">
        <v>1451</v>
      </c>
      <c r="G643" s="325" t="s">
        <v>2223</v>
      </c>
    </row>
    <row r="644" spans="1:7" s="85" customFormat="1" ht="23.25" customHeight="1" x14ac:dyDescent="0.2">
      <c r="A644" s="327">
        <v>65</v>
      </c>
      <c r="B644" s="449" t="s">
        <v>3141</v>
      </c>
      <c r="C644" s="362"/>
      <c r="D644" s="500"/>
      <c r="E644" s="500"/>
      <c r="F644" s="500"/>
      <c r="G644" s="500"/>
    </row>
    <row r="645" spans="1:7" s="476" customFormat="1" ht="23.25" customHeight="1" x14ac:dyDescent="0.2">
      <c r="A645" s="172">
        <v>1</v>
      </c>
      <c r="B645" s="325" t="s">
        <v>1307</v>
      </c>
      <c r="C645" s="18">
        <v>2011</v>
      </c>
      <c r="D645" s="325" t="s">
        <v>3142</v>
      </c>
      <c r="E645" s="43" t="s">
        <v>1310</v>
      </c>
      <c r="F645" s="99" t="s">
        <v>1311</v>
      </c>
      <c r="G645" s="42" t="s">
        <v>2223</v>
      </c>
    </row>
    <row r="646" spans="1:7" s="476" customFormat="1" ht="23.25" customHeight="1" x14ac:dyDescent="0.2">
      <c r="A646" s="172">
        <v>2</v>
      </c>
      <c r="B646" s="323" t="s">
        <v>3143</v>
      </c>
      <c r="C646" s="89">
        <v>2016</v>
      </c>
      <c r="D646" s="323" t="s">
        <v>3142</v>
      </c>
      <c r="E646" s="337" t="s">
        <v>3144</v>
      </c>
      <c r="F646" s="558" t="s">
        <v>3145</v>
      </c>
      <c r="G646" s="316" t="s">
        <v>2231</v>
      </c>
    </row>
    <row r="647" spans="1:7" s="84" customFormat="1" ht="19.5" customHeight="1" x14ac:dyDescent="0.2">
      <c r="A647" s="172">
        <v>3</v>
      </c>
      <c r="B647" s="29" t="s">
        <v>1339</v>
      </c>
      <c r="C647" s="18">
        <v>2017</v>
      </c>
      <c r="D647" s="29" t="s">
        <v>3146</v>
      </c>
      <c r="E647" s="22" t="s">
        <v>1341</v>
      </c>
      <c r="F647" s="46" t="s">
        <v>1342</v>
      </c>
      <c r="G647" s="42" t="s">
        <v>2223</v>
      </c>
    </row>
    <row r="648" spans="1:7" s="84" customFormat="1" ht="19.5" customHeight="1" x14ac:dyDescent="0.2">
      <c r="A648" s="172">
        <v>4</v>
      </c>
      <c r="B648" s="538" t="s">
        <v>1352</v>
      </c>
      <c r="C648" s="18">
        <v>2018</v>
      </c>
      <c r="D648" s="31" t="s">
        <v>3147</v>
      </c>
      <c r="E648" s="43" t="s">
        <v>1355</v>
      </c>
      <c r="F648" s="46" t="s">
        <v>1356</v>
      </c>
      <c r="G648" s="42" t="s">
        <v>2223</v>
      </c>
    </row>
    <row r="649" spans="1:7" s="300" customFormat="1" ht="19.5" customHeight="1" x14ac:dyDescent="0.2">
      <c r="A649" s="172">
        <v>5</v>
      </c>
      <c r="B649" s="538" t="s">
        <v>1362</v>
      </c>
      <c r="C649" s="18">
        <v>2018</v>
      </c>
      <c r="D649" s="31" t="s">
        <v>3148</v>
      </c>
      <c r="E649" s="43" t="s">
        <v>1364</v>
      </c>
      <c r="F649" s="46" t="s">
        <v>1365</v>
      </c>
      <c r="G649" s="42" t="s">
        <v>2223</v>
      </c>
    </row>
    <row r="650" spans="1:7" s="314" customFormat="1" ht="19.5" customHeight="1" x14ac:dyDescent="0.2">
      <c r="A650" s="172">
        <v>6</v>
      </c>
      <c r="B650" s="556" t="s">
        <v>3149</v>
      </c>
      <c r="C650" s="18">
        <v>2018</v>
      </c>
      <c r="D650" s="411" t="s">
        <v>3150</v>
      </c>
      <c r="E650" s="306" t="s">
        <v>3151</v>
      </c>
      <c r="F650" s="558" t="s">
        <v>3152</v>
      </c>
      <c r="G650" s="316" t="s">
        <v>2231</v>
      </c>
    </row>
    <row r="651" spans="1:7" s="315" customFormat="1" ht="19.5" customHeight="1" x14ac:dyDescent="0.2">
      <c r="A651" s="172">
        <v>7</v>
      </c>
      <c r="B651" s="538" t="s">
        <v>1366</v>
      </c>
      <c r="C651" s="18">
        <v>2018</v>
      </c>
      <c r="D651" s="31" t="s">
        <v>3153</v>
      </c>
      <c r="E651" s="43" t="s">
        <v>1369</v>
      </c>
      <c r="F651" s="379" t="s">
        <v>1370</v>
      </c>
      <c r="G651" s="42" t="s">
        <v>2223</v>
      </c>
    </row>
    <row r="652" spans="1:7" s="315" customFormat="1" ht="19.5" customHeight="1" x14ac:dyDescent="0.2">
      <c r="A652" s="172">
        <v>8</v>
      </c>
      <c r="B652" s="538" t="s">
        <v>1371</v>
      </c>
      <c r="C652" s="18">
        <v>2019</v>
      </c>
      <c r="D652" s="31" t="s">
        <v>3154</v>
      </c>
      <c r="E652" s="43" t="s">
        <v>210</v>
      </c>
      <c r="F652" s="379" t="s">
        <v>211</v>
      </c>
      <c r="G652" s="42" t="s">
        <v>2223</v>
      </c>
    </row>
    <row r="653" spans="1:7" s="315" customFormat="1" ht="19.5" customHeight="1" x14ac:dyDescent="0.2">
      <c r="A653" s="172">
        <v>9</v>
      </c>
      <c r="B653" s="20" t="s">
        <v>1408</v>
      </c>
      <c r="C653" s="39">
        <v>2022</v>
      </c>
      <c r="D653" s="29" t="s">
        <v>3155</v>
      </c>
      <c r="E653" s="22" t="s">
        <v>1411</v>
      </c>
      <c r="F653" s="42" t="s">
        <v>1412</v>
      </c>
      <c r="G653" s="42" t="s">
        <v>2223</v>
      </c>
    </row>
    <row r="654" spans="1:7" s="315" customFormat="1" ht="19.5" customHeight="1" x14ac:dyDescent="0.2">
      <c r="A654" s="172">
        <v>10</v>
      </c>
      <c r="B654" s="37" t="s">
        <v>1437</v>
      </c>
      <c r="C654" s="39">
        <v>2024</v>
      </c>
      <c r="D654" s="29" t="s">
        <v>3156</v>
      </c>
      <c r="E654" s="22" t="s">
        <v>1440</v>
      </c>
      <c r="F654" s="438" t="s">
        <v>1441</v>
      </c>
      <c r="G654" s="42" t="s">
        <v>2223</v>
      </c>
    </row>
    <row r="655" spans="1:7" s="315" customFormat="1" ht="19.5" customHeight="1" x14ac:dyDescent="0.2">
      <c r="A655" s="172">
        <v>11</v>
      </c>
      <c r="B655" s="181" t="s">
        <v>1746</v>
      </c>
      <c r="C655" s="18">
        <v>2019</v>
      </c>
      <c r="D655" s="31" t="s">
        <v>3154</v>
      </c>
      <c r="E655" s="43" t="s">
        <v>1748</v>
      </c>
      <c r="F655" s="379" t="s">
        <v>1749</v>
      </c>
      <c r="G655" s="42" t="s">
        <v>2223</v>
      </c>
    </row>
    <row r="656" spans="1:7" s="314" customFormat="1" ht="19.5" customHeight="1" x14ac:dyDescent="0.2">
      <c r="A656" s="172">
        <v>12</v>
      </c>
      <c r="B656" s="323" t="s">
        <v>3157</v>
      </c>
      <c r="C656" s="89">
        <v>2018</v>
      </c>
      <c r="D656" s="323" t="s">
        <v>3158</v>
      </c>
      <c r="E656" s="337" t="s">
        <v>3159</v>
      </c>
      <c r="F656" s="323" t="s">
        <v>3160</v>
      </c>
      <c r="G656" s="316" t="s">
        <v>2231</v>
      </c>
    </row>
    <row r="657" spans="1:7" s="315" customFormat="1" ht="19.5" customHeight="1" x14ac:dyDescent="0.2">
      <c r="A657" s="214">
        <v>13</v>
      </c>
      <c r="B657" s="29" t="s">
        <v>2100</v>
      </c>
      <c r="C657" s="18">
        <v>2013</v>
      </c>
      <c r="D657" s="29" t="s">
        <v>3161</v>
      </c>
      <c r="E657" s="22" t="s">
        <v>2102</v>
      </c>
      <c r="F657" s="29" t="s">
        <v>2103</v>
      </c>
      <c r="G657" s="325" t="s">
        <v>2223</v>
      </c>
    </row>
    <row r="658" spans="1:7" s="315" customFormat="1" ht="19.5" customHeight="1" x14ac:dyDescent="0.2">
      <c r="A658" s="214">
        <v>14</v>
      </c>
      <c r="B658" s="29" t="s">
        <v>2104</v>
      </c>
      <c r="C658" s="89">
        <v>2025</v>
      </c>
      <c r="D658" s="29" t="s">
        <v>3162</v>
      </c>
      <c r="E658" s="22" t="s">
        <v>2107</v>
      </c>
      <c r="F658" s="46" t="s">
        <v>2108</v>
      </c>
      <c r="G658" s="325" t="s">
        <v>2223</v>
      </c>
    </row>
    <row r="659" spans="1:7" s="315" customFormat="1" ht="19.5" customHeight="1" x14ac:dyDescent="0.2">
      <c r="A659" s="214">
        <v>15</v>
      </c>
      <c r="B659" s="45" t="s">
        <v>2031</v>
      </c>
      <c r="C659" s="89">
        <v>2025</v>
      </c>
      <c r="D659" s="45" t="s">
        <v>3163</v>
      </c>
      <c r="E659" s="73" t="s">
        <v>2033</v>
      </c>
      <c r="F659" s="45" t="s">
        <v>2034</v>
      </c>
      <c r="G659" s="325" t="s">
        <v>2223</v>
      </c>
    </row>
    <row r="660" spans="1:7" ht="20.25" customHeight="1" x14ac:dyDescent="0.25">
      <c r="A660" s="567" t="s">
        <v>2214</v>
      </c>
      <c r="B660" s="568">
        <f>A659+A643+A612+A594+A554+A548+A543+A529+A520+A516+A511+A503+A498+A494+A475+A469+A465+A448+A441+A425+A417+A405+A396+A387+A380+A364+A347+A327+A319+A312+A309+A304+A296+A286+A278+A271+A264+A256+A250+A238+A228+A220+A208+A192+A184+A166+A157+A147+A142+A131+A122+A116+A114+A111+A109+A106+A103+A99+A96+A83+A67+A53+A47+A36+A31</f>
        <v>590</v>
      </c>
      <c r="C660" s="569" t="s">
        <v>1454</v>
      </c>
      <c r="D660" s="568"/>
      <c r="E660" s="570"/>
      <c r="F660" s="568"/>
      <c r="G660" s="568"/>
    </row>
    <row r="661" spans="1:7" ht="25.5" customHeight="1" x14ac:dyDescent="0.25"/>
    <row r="663" spans="1:7" ht="33.75" customHeight="1" x14ac:dyDescent="0.25"/>
    <row r="664" spans="1:7" ht="19.5" customHeight="1" x14ac:dyDescent="0.25"/>
    <row r="668" spans="1:7" x14ac:dyDescent="0.25">
      <c r="A668" s="574"/>
      <c r="B668" s="575"/>
      <c r="C668" s="576"/>
      <c r="D668" s="575"/>
      <c r="E668" s="577"/>
      <c r="F668" s="575"/>
    </row>
    <row r="669" spans="1:7" ht="18.75" customHeight="1" x14ac:dyDescent="0.25">
      <c r="A669" s="574"/>
    </row>
    <row r="670" spans="1:7" x14ac:dyDescent="0.25">
      <c r="A670" s="574"/>
    </row>
    <row r="671" spans="1:7" x14ac:dyDescent="0.25">
      <c r="A671" s="578"/>
    </row>
    <row r="672" spans="1:7" x14ac:dyDescent="0.25">
      <c r="A672" s="574"/>
    </row>
    <row r="673" spans="1:6" x14ac:dyDescent="0.25">
      <c r="A673" s="578"/>
    </row>
    <row r="674" spans="1:6" x14ac:dyDescent="0.25">
      <c r="A674" s="574"/>
      <c r="B674" s="579"/>
      <c r="C674" s="580"/>
      <c r="D674" s="579"/>
      <c r="E674" s="581"/>
      <c r="F674" s="582"/>
    </row>
  </sheetData>
  <mergeCells count="2">
    <mergeCell ref="A1:F1"/>
    <mergeCell ref="A2:F2"/>
  </mergeCells>
  <pageMargins left="0.5" right="0.25" top="0.37" bottom="0.3" header="0.2" footer="0.19"/>
  <pageSetup paperSize="9" orientation="landscape" r:id="rId1"/>
  <headerFooter alignWithMargins="0">
    <oddHeader>&amp;C&amp;P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7"/>
  <sheetViews>
    <sheetView zoomScaleNormal="100" workbookViewId="0">
      <selection activeCell="C397" sqref="C397"/>
    </sheetView>
  </sheetViews>
  <sheetFormatPr defaultRowHeight="15.75" x14ac:dyDescent="0.25"/>
  <cols>
    <col min="1" max="1" width="5.5" style="292" customWidth="1"/>
    <col min="2" max="2" width="22" style="3" customWidth="1"/>
    <col min="3" max="3" width="6.625" style="1" customWidth="1"/>
    <col min="4" max="4" width="30.25" style="3" customWidth="1"/>
    <col min="5" max="5" width="24.625" style="4" customWidth="1"/>
    <col min="6" max="6" width="10" style="3" customWidth="1"/>
    <col min="7" max="7" width="16.25" style="3" customWidth="1"/>
    <col min="8" max="8" width="8.375" style="1" customWidth="1"/>
  </cols>
  <sheetData>
    <row r="1" spans="1:8" ht="18.75" x14ac:dyDescent="0.3">
      <c r="A1" s="586" t="s">
        <v>0</v>
      </c>
      <c r="B1" s="587"/>
      <c r="C1" s="587"/>
      <c r="D1" s="587"/>
      <c r="E1" s="587"/>
      <c r="F1" s="587"/>
      <c r="G1" s="587"/>
    </row>
    <row r="2" spans="1:8" x14ac:dyDescent="0.25">
      <c r="A2" s="585" t="s">
        <v>1</v>
      </c>
      <c r="B2" s="588"/>
      <c r="C2" s="588"/>
      <c r="D2" s="588"/>
      <c r="E2" s="588"/>
      <c r="F2" s="588"/>
      <c r="G2" s="588"/>
    </row>
    <row r="3" spans="1:8" x14ac:dyDescent="0.2">
      <c r="A3" s="2"/>
      <c r="F3" s="5"/>
    </row>
    <row r="4" spans="1:8" ht="63" x14ac:dyDescent="0.2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7" t="s">
        <v>7</v>
      </c>
      <c r="G4" s="7" t="s">
        <v>8</v>
      </c>
      <c r="H4" s="9" t="s">
        <v>9</v>
      </c>
    </row>
    <row r="5" spans="1:8" ht="21" customHeight="1" x14ac:dyDescent="0.2">
      <c r="A5" s="10" t="s">
        <v>10</v>
      </c>
      <c r="B5" s="11" t="s">
        <v>11</v>
      </c>
      <c r="C5" s="12">
        <f>A315+A271+A256+A236+A220+A157+A147+A118+A77+A60+A43</f>
        <v>300</v>
      </c>
      <c r="D5" s="13" t="s">
        <v>12</v>
      </c>
      <c r="E5" s="14" t="s">
        <v>13</v>
      </c>
      <c r="F5" s="15"/>
      <c r="G5" s="16"/>
      <c r="H5" s="17"/>
    </row>
    <row r="6" spans="1:8" ht="30" customHeight="1" x14ac:dyDescent="0.2">
      <c r="A6" s="18">
        <v>1</v>
      </c>
      <c r="B6" s="19" t="s">
        <v>14</v>
      </c>
      <c r="C6" s="18">
        <v>2011</v>
      </c>
      <c r="D6" s="20" t="s">
        <v>15</v>
      </c>
      <c r="E6" s="21" t="s">
        <v>16</v>
      </c>
      <c r="F6" s="22" t="s">
        <v>17</v>
      </c>
      <c r="G6" s="23" t="s">
        <v>18</v>
      </c>
      <c r="H6" s="24"/>
    </row>
    <row r="7" spans="1:8" ht="30" customHeight="1" x14ac:dyDescent="0.2">
      <c r="A7" s="18">
        <v>2</v>
      </c>
      <c r="B7" s="19" t="s">
        <v>19</v>
      </c>
      <c r="C7" s="18">
        <v>2011</v>
      </c>
      <c r="D7" s="20" t="s">
        <v>15</v>
      </c>
      <c r="E7" s="25" t="s">
        <v>20</v>
      </c>
      <c r="F7" s="22" t="s">
        <v>21</v>
      </c>
      <c r="G7" s="26" t="s">
        <v>22</v>
      </c>
      <c r="H7" s="24" t="s">
        <v>23</v>
      </c>
    </row>
    <row r="8" spans="1:8" ht="30" customHeight="1" x14ac:dyDescent="0.2">
      <c r="A8" s="18">
        <v>3</v>
      </c>
      <c r="B8" s="27" t="s">
        <v>24</v>
      </c>
      <c r="C8" s="18">
        <v>2016</v>
      </c>
      <c r="D8" s="20" t="s">
        <v>25</v>
      </c>
      <c r="E8" s="21" t="s">
        <v>26</v>
      </c>
      <c r="F8" s="22" t="s">
        <v>27</v>
      </c>
      <c r="G8" s="28" t="s">
        <v>28</v>
      </c>
      <c r="H8" s="24"/>
    </row>
    <row r="9" spans="1:8" ht="30" customHeight="1" x14ac:dyDescent="0.2">
      <c r="A9" s="18">
        <v>4</v>
      </c>
      <c r="B9" s="19" t="s">
        <v>29</v>
      </c>
      <c r="C9" s="18">
        <v>2016</v>
      </c>
      <c r="D9" s="20" t="s">
        <v>30</v>
      </c>
      <c r="E9" s="21" t="s">
        <v>31</v>
      </c>
      <c r="F9" s="22" t="s">
        <v>32</v>
      </c>
      <c r="G9" s="29" t="s">
        <v>33</v>
      </c>
      <c r="H9" s="24" t="s">
        <v>23</v>
      </c>
    </row>
    <row r="10" spans="1:8" ht="30" customHeight="1" x14ac:dyDescent="0.2">
      <c r="A10" s="18">
        <v>5</v>
      </c>
      <c r="B10" s="26" t="s">
        <v>34</v>
      </c>
      <c r="C10" s="18">
        <v>2017</v>
      </c>
      <c r="D10" s="20" t="s">
        <v>35</v>
      </c>
      <c r="E10" s="21" t="s">
        <v>36</v>
      </c>
      <c r="F10" s="20">
        <v>1687352747</v>
      </c>
      <c r="G10" s="20" t="s">
        <v>37</v>
      </c>
      <c r="H10" s="24" t="s">
        <v>23</v>
      </c>
    </row>
    <row r="11" spans="1:8" ht="30" customHeight="1" x14ac:dyDescent="0.2">
      <c r="A11" s="24">
        <v>6</v>
      </c>
      <c r="B11" s="30" t="s">
        <v>38</v>
      </c>
      <c r="C11" s="18">
        <v>2018</v>
      </c>
      <c r="D11" s="20" t="s">
        <v>39</v>
      </c>
      <c r="E11" s="30" t="s">
        <v>40</v>
      </c>
      <c r="F11" s="22" t="s">
        <v>41</v>
      </c>
      <c r="G11" s="20" t="s">
        <v>42</v>
      </c>
      <c r="H11" s="24"/>
    </row>
    <row r="12" spans="1:8" ht="30" customHeight="1" x14ac:dyDescent="0.2">
      <c r="A12" s="18">
        <v>7</v>
      </c>
      <c r="B12" s="30" t="s">
        <v>43</v>
      </c>
      <c r="C12" s="18">
        <v>2019</v>
      </c>
      <c r="D12" s="20" t="s">
        <v>44</v>
      </c>
      <c r="E12" s="30" t="s">
        <v>45</v>
      </c>
      <c r="F12" s="22" t="s">
        <v>46</v>
      </c>
      <c r="G12" s="20" t="s">
        <v>47</v>
      </c>
      <c r="H12" s="24"/>
    </row>
    <row r="13" spans="1:8" ht="30" customHeight="1" x14ac:dyDescent="0.2">
      <c r="A13" s="18">
        <v>8</v>
      </c>
      <c r="B13" s="30" t="s">
        <v>48</v>
      </c>
      <c r="C13" s="18">
        <v>2019</v>
      </c>
      <c r="D13" s="20" t="s">
        <v>49</v>
      </c>
      <c r="E13" s="31" t="s">
        <v>50</v>
      </c>
      <c r="F13" s="22" t="s">
        <v>51</v>
      </c>
      <c r="G13" s="20" t="s">
        <v>52</v>
      </c>
      <c r="H13" s="24" t="s">
        <v>23</v>
      </c>
    </row>
    <row r="14" spans="1:8" ht="30" customHeight="1" x14ac:dyDescent="0.2">
      <c r="A14" s="18">
        <v>9</v>
      </c>
      <c r="B14" s="30" t="s">
        <v>53</v>
      </c>
      <c r="C14" s="18">
        <v>2019</v>
      </c>
      <c r="D14" s="20" t="s">
        <v>54</v>
      </c>
      <c r="E14" s="31" t="s">
        <v>55</v>
      </c>
      <c r="F14" s="22" t="s">
        <v>56</v>
      </c>
      <c r="G14" s="20" t="s">
        <v>57</v>
      </c>
      <c r="H14" s="24"/>
    </row>
    <row r="15" spans="1:8" ht="30" customHeight="1" x14ac:dyDescent="0.2">
      <c r="A15" s="18">
        <v>10</v>
      </c>
      <c r="B15" s="30" t="s">
        <v>58</v>
      </c>
      <c r="C15" s="18">
        <v>2020</v>
      </c>
      <c r="D15" s="20" t="s">
        <v>35</v>
      </c>
      <c r="E15" s="29" t="s">
        <v>59</v>
      </c>
      <c r="F15" s="22" t="s">
        <v>60</v>
      </c>
      <c r="G15" s="20" t="s">
        <v>61</v>
      </c>
      <c r="H15" s="24"/>
    </row>
    <row r="16" spans="1:8" ht="30" customHeight="1" x14ac:dyDescent="0.2">
      <c r="A16" s="18">
        <v>11</v>
      </c>
      <c r="B16" s="30" t="s">
        <v>62</v>
      </c>
      <c r="C16" s="18">
        <v>2020</v>
      </c>
      <c r="D16" s="20" t="s">
        <v>63</v>
      </c>
      <c r="E16" s="29" t="s">
        <v>64</v>
      </c>
      <c r="F16" s="22" t="s">
        <v>65</v>
      </c>
      <c r="G16" s="20" t="s">
        <v>66</v>
      </c>
      <c r="H16" s="18"/>
    </row>
    <row r="17" spans="1:8" s="32" customFormat="1" ht="30" customHeight="1" x14ac:dyDescent="0.2">
      <c r="A17" s="18">
        <v>12</v>
      </c>
      <c r="B17" s="31" t="s">
        <v>67</v>
      </c>
      <c r="C17" s="18">
        <v>2020</v>
      </c>
      <c r="D17" s="20" t="s">
        <v>63</v>
      </c>
      <c r="E17" s="31" t="s">
        <v>68</v>
      </c>
      <c r="F17" s="22" t="s">
        <v>69</v>
      </c>
      <c r="G17" s="28" t="s">
        <v>70</v>
      </c>
      <c r="H17" s="24" t="s">
        <v>23</v>
      </c>
    </row>
    <row r="18" spans="1:8" s="33" customFormat="1" ht="30" customHeight="1" x14ac:dyDescent="0.2">
      <c r="A18" s="18">
        <v>13</v>
      </c>
      <c r="B18" s="30" t="s">
        <v>71</v>
      </c>
      <c r="C18" s="18">
        <v>2020</v>
      </c>
      <c r="D18" s="20" t="s">
        <v>72</v>
      </c>
      <c r="E18" s="29" t="s">
        <v>73</v>
      </c>
      <c r="F18" s="22" t="s">
        <v>74</v>
      </c>
      <c r="G18" s="20" t="s">
        <v>28</v>
      </c>
      <c r="H18" s="24" t="s">
        <v>23</v>
      </c>
    </row>
    <row r="19" spans="1:8" s="33" customFormat="1" ht="62.25" customHeight="1" x14ac:dyDescent="0.2">
      <c r="A19" s="18">
        <v>14</v>
      </c>
      <c r="B19" s="31" t="s">
        <v>75</v>
      </c>
      <c r="C19" s="18">
        <v>2020</v>
      </c>
      <c r="D19" s="20" t="s">
        <v>76</v>
      </c>
      <c r="E19" s="31" t="s">
        <v>77</v>
      </c>
      <c r="F19" s="22" t="s">
        <v>78</v>
      </c>
      <c r="G19" s="28" t="s">
        <v>79</v>
      </c>
      <c r="H19" s="24" t="s">
        <v>23</v>
      </c>
    </row>
    <row r="20" spans="1:8" s="32" customFormat="1" ht="62.25" customHeight="1" x14ac:dyDescent="0.2">
      <c r="A20" s="18">
        <v>15</v>
      </c>
      <c r="B20" s="31" t="s">
        <v>80</v>
      </c>
      <c r="C20" s="18">
        <v>2020</v>
      </c>
      <c r="D20" s="20" t="s">
        <v>81</v>
      </c>
      <c r="E20" s="31" t="s">
        <v>82</v>
      </c>
      <c r="F20" s="22" t="s">
        <v>83</v>
      </c>
      <c r="G20" s="28" t="s">
        <v>84</v>
      </c>
      <c r="H20" s="24"/>
    </row>
    <row r="21" spans="1:8" s="35" customFormat="1" ht="30" customHeight="1" x14ac:dyDescent="0.2">
      <c r="A21" s="18">
        <v>16</v>
      </c>
      <c r="B21" s="31" t="s">
        <v>85</v>
      </c>
      <c r="C21" s="18">
        <v>2020</v>
      </c>
      <c r="D21" s="20" t="s">
        <v>86</v>
      </c>
      <c r="E21" s="31" t="s">
        <v>87</v>
      </c>
      <c r="F21" s="22" t="s">
        <v>88</v>
      </c>
      <c r="G21" s="28" t="s">
        <v>89</v>
      </c>
      <c r="H21" s="34"/>
    </row>
    <row r="22" spans="1:8" s="35" customFormat="1" ht="30" customHeight="1" x14ac:dyDescent="0.2">
      <c r="A22" s="18">
        <v>17</v>
      </c>
      <c r="B22" s="20" t="s">
        <v>90</v>
      </c>
      <c r="C22" s="18">
        <v>2020</v>
      </c>
      <c r="D22" s="20" t="s">
        <v>91</v>
      </c>
      <c r="E22" s="31" t="s">
        <v>92</v>
      </c>
      <c r="F22" s="22" t="s">
        <v>93</v>
      </c>
      <c r="G22" s="28" t="s">
        <v>94</v>
      </c>
      <c r="H22" s="34"/>
    </row>
    <row r="23" spans="1:8" s="35" customFormat="1" ht="30" customHeight="1" x14ac:dyDescent="0.2">
      <c r="A23" s="18">
        <v>18</v>
      </c>
      <c r="B23" s="31" t="s">
        <v>95</v>
      </c>
      <c r="C23" s="18">
        <v>2020</v>
      </c>
      <c r="D23" s="20" t="s">
        <v>86</v>
      </c>
      <c r="E23" s="31" t="s">
        <v>96</v>
      </c>
      <c r="F23" s="22" t="s">
        <v>97</v>
      </c>
      <c r="G23" s="28" t="s">
        <v>98</v>
      </c>
      <c r="H23" s="34"/>
    </row>
    <row r="24" spans="1:8" s="35" customFormat="1" ht="45.75" customHeight="1" x14ac:dyDescent="0.2">
      <c r="A24" s="18">
        <v>19</v>
      </c>
      <c r="B24" s="31" t="s">
        <v>99</v>
      </c>
      <c r="C24" s="18">
        <v>2020</v>
      </c>
      <c r="D24" s="20" t="s">
        <v>100</v>
      </c>
      <c r="E24" s="31" t="s">
        <v>101</v>
      </c>
      <c r="F24" s="22" t="s">
        <v>102</v>
      </c>
      <c r="G24" s="28" t="s">
        <v>103</v>
      </c>
      <c r="H24" s="24"/>
    </row>
    <row r="25" spans="1:8" s="35" customFormat="1" ht="30.75" customHeight="1" x14ac:dyDescent="0.2">
      <c r="A25" s="18">
        <v>20</v>
      </c>
      <c r="B25" s="20" t="s">
        <v>104</v>
      </c>
      <c r="C25" s="18">
        <v>2021</v>
      </c>
      <c r="D25" s="20" t="s">
        <v>105</v>
      </c>
      <c r="E25" s="20" t="s">
        <v>106</v>
      </c>
      <c r="F25" s="22" t="s">
        <v>107</v>
      </c>
      <c r="G25" s="23" t="s">
        <v>108</v>
      </c>
      <c r="H25" s="34"/>
    </row>
    <row r="26" spans="1:8" s="35" customFormat="1" ht="45.75" customHeight="1" x14ac:dyDescent="0.2">
      <c r="A26" s="18">
        <v>21</v>
      </c>
      <c r="B26" s="36" t="s">
        <v>109</v>
      </c>
      <c r="C26" s="18">
        <v>2021</v>
      </c>
      <c r="D26" s="20" t="s">
        <v>110</v>
      </c>
      <c r="E26" s="20" t="s">
        <v>111</v>
      </c>
      <c r="F26" s="22" t="s">
        <v>112</v>
      </c>
      <c r="G26" s="28" t="s">
        <v>113</v>
      </c>
      <c r="H26" s="34"/>
    </row>
    <row r="27" spans="1:8" s="35" customFormat="1" ht="45.75" customHeight="1" x14ac:dyDescent="0.2">
      <c r="A27" s="18">
        <v>22</v>
      </c>
      <c r="B27" s="36" t="s">
        <v>114</v>
      </c>
      <c r="C27" s="18">
        <v>2021</v>
      </c>
      <c r="D27" s="20" t="s">
        <v>115</v>
      </c>
      <c r="E27" s="20" t="s">
        <v>116</v>
      </c>
      <c r="F27" s="22" t="s">
        <v>117</v>
      </c>
      <c r="G27" s="28" t="s">
        <v>118</v>
      </c>
      <c r="H27" s="34"/>
    </row>
    <row r="28" spans="1:8" s="35" customFormat="1" ht="45.75" customHeight="1" x14ac:dyDescent="0.2">
      <c r="A28" s="18">
        <v>23</v>
      </c>
      <c r="B28" s="36" t="s">
        <v>119</v>
      </c>
      <c r="C28" s="18">
        <v>2021</v>
      </c>
      <c r="D28" s="20" t="s">
        <v>120</v>
      </c>
      <c r="E28" s="20" t="s">
        <v>121</v>
      </c>
      <c r="F28" s="22" t="s">
        <v>122</v>
      </c>
      <c r="G28" s="28" t="s">
        <v>123</v>
      </c>
      <c r="H28" s="34"/>
    </row>
    <row r="29" spans="1:8" s="35" customFormat="1" ht="45.75" customHeight="1" x14ac:dyDescent="0.2">
      <c r="A29" s="18">
        <v>24</v>
      </c>
      <c r="B29" s="36" t="s">
        <v>124</v>
      </c>
      <c r="C29" s="18">
        <v>2021</v>
      </c>
      <c r="D29" s="20" t="s">
        <v>125</v>
      </c>
      <c r="E29" s="31" t="s">
        <v>126</v>
      </c>
      <c r="F29" s="22" t="s">
        <v>127</v>
      </c>
      <c r="G29" s="28" t="s">
        <v>128</v>
      </c>
      <c r="H29" s="34"/>
    </row>
    <row r="30" spans="1:8" s="35" customFormat="1" ht="45.75" customHeight="1" x14ac:dyDescent="0.2">
      <c r="A30" s="18">
        <v>25</v>
      </c>
      <c r="B30" s="36" t="s">
        <v>129</v>
      </c>
      <c r="C30" s="18">
        <v>2021</v>
      </c>
      <c r="D30" s="20" t="s">
        <v>130</v>
      </c>
      <c r="E30" s="31" t="s">
        <v>131</v>
      </c>
      <c r="F30" s="22" t="s">
        <v>132</v>
      </c>
      <c r="G30" s="28" t="s">
        <v>133</v>
      </c>
      <c r="H30" s="34"/>
    </row>
    <row r="31" spans="1:8" s="35" customFormat="1" ht="30.75" customHeight="1" x14ac:dyDescent="0.2">
      <c r="A31" s="18">
        <v>26</v>
      </c>
      <c r="B31" s="20" t="s">
        <v>134</v>
      </c>
      <c r="C31" s="18">
        <v>2022</v>
      </c>
      <c r="D31" s="20" t="s">
        <v>135</v>
      </c>
      <c r="E31" s="20" t="s">
        <v>136</v>
      </c>
      <c r="F31" s="22" t="s">
        <v>137</v>
      </c>
      <c r="G31" s="28" t="s">
        <v>138</v>
      </c>
      <c r="H31" s="34"/>
    </row>
    <row r="32" spans="1:8" s="35" customFormat="1" ht="30.75" customHeight="1" x14ac:dyDescent="0.2">
      <c r="A32" s="18">
        <v>27</v>
      </c>
      <c r="B32" s="36" t="s">
        <v>139</v>
      </c>
      <c r="C32" s="18">
        <v>2022</v>
      </c>
      <c r="D32" s="20" t="s">
        <v>140</v>
      </c>
      <c r="E32" s="20" t="s">
        <v>141</v>
      </c>
      <c r="F32" s="22" t="s">
        <v>142</v>
      </c>
      <c r="G32" s="28" t="s">
        <v>143</v>
      </c>
      <c r="H32" s="24" t="s">
        <v>23</v>
      </c>
    </row>
    <row r="33" spans="1:8" s="35" customFormat="1" ht="30.75" customHeight="1" x14ac:dyDescent="0.2">
      <c r="A33" s="18">
        <v>28</v>
      </c>
      <c r="B33" s="36" t="s">
        <v>144</v>
      </c>
      <c r="C33" s="18">
        <v>2022</v>
      </c>
      <c r="D33" s="20" t="s">
        <v>145</v>
      </c>
      <c r="E33" s="20" t="s">
        <v>16</v>
      </c>
      <c r="F33" s="22" t="s">
        <v>146</v>
      </c>
      <c r="G33" s="28" t="s">
        <v>147</v>
      </c>
      <c r="H33" s="34"/>
    </row>
    <row r="34" spans="1:8" s="35" customFormat="1" ht="30.75" customHeight="1" x14ac:dyDescent="0.2">
      <c r="A34" s="18">
        <v>29</v>
      </c>
      <c r="B34" s="20" t="s">
        <v>148</v>
      </c>
      <c r="C34" s="18">
        <v>2022</v>
      </c>
      <c r="D34" s="20" t="s">
        <v>149</v>
      </c>
      <c r="E34" s="20" t="s">
        <v>150</v>
      </c>
      <c r="F34" s="22" t="s">
        <v>151</v>
      </c>
      <c r="G34" s="37" t="s">
        <v>152</v>
      </c>
      <c r="H34" s="24" t="s">
        <v>23</v>
      </c>
    </row>
    <row r="35" spans="1:8" s="35" customFormat="1" ht="30.75" customHeight="1" x14ac:dyDescent="0.2">
      <c r="A35" s="18">
        <v>30</v>
      </c>
      <c r="B35" s="20" t="s">
        <v>153</v>
      </c>
      <c r="C35" s="18">
        <v>2022</v>
      </c>
      <c r="D35" s="20" t="s">
        <v>154</v>
      </c>
      <c r="E35" s="20" t="s">
        <v>155</v>
      </c>
      <c r="F35" s="22" t="s">
        <v>156</v>
      </c>
      <c r="G35" s="23" t="s">
        <v>157</v>
      </c>
      <c r="H35" s="34"/>
    </row>
    <row r="36" spans="1:8" s="35" customFormat="1" ht="30.75" customHeight="1" x14ac:dyDescent="0.2">
      <c r="A36" s="18">
        <v>31</v>
      </c>
      <c r="B36" s="20" t="s">
        <v>158</v>
      </c>
      <c r="C36" s="18">
        <v>2022</v>
      </c>
      <c r="D36" s="20" t="s">
        <v>159</v>
      </c>
      <c r="E36" s="20" t="s">
        <v>160</v>
      </c>
      <c r="F36" s="22"/>
      <c r="G36" s="23" t="s">
        <v>161</v>
      </c>
      <c r="H36" s="34"/>
    </row>
    <row r="37" spans="1:8" s="35" customFormat="1" ht="30.75" customHeight="1" x14ac:dyDescent="0.2">
      <c r="A37" s="18">
        <v>32</v>
      </c>
      <c r="B37" s="37" t="s">
        <v>162</v>
      </c>
      <c r="C37" s="18">
        <v>2023</v>
      </c>
      <c r="D37" s="20" t="s">
        <v>163</v>
      </c>
      <c r="E37" s="29" t="s">
        <v>164</v>
      </c>
      <c r="F37" s="22" t="s">
        <v>165</v>
      </c>
      <c r="G37" s="38" t="s">
        <v>166</v>
      </c>
      <c r="H37" s="24" t="s">
        <v>23</v>
      </c>
    </row>
    <row r="38" spans="1:8" s="35" customFormat="1" ht="30.75" customHeight="1" x14ac:dyDescent="0.2">
      <c r="A38" s="18">
        <v>33</v>
      </c>
      <c r="B38" s="37" t="s">
        <v>167</v>
      </c>
      <c r="C38" s="18">
        <v>2023</v>
      </c>
      <c r="D38" s="20" t="s">
        <v>168</v>
      </c>
      <c r="E38" s="29" t="s">
        <v>169</v>
      </c>
      <c r="F38" s="22" t="s">
        <v>170</v>
      </c>
      <c r="G38" s="28" t="s">
        <v>171</v>
      </c>
      <c r="H38" s="34"/>
    </row>
    <row r="39" spans="1:8" s="35" customFormat="1" ht="30.75" customHeight="1" x14ac:dyDescent="0.2">
      <c r="A39" s="18">
        <v>34</v>
      </c>
      <c r="B39" s="37" t="s">
        <v>172</v>
      </c>
      <c r="C39" s="39">
        <v>2024</v>
      </c>
      <c r="D39" s="40" t="s">
        <v>173</v>
      </c>
      <c r="E39" s="31" t="s">
        <v>174</v>
      </c>
      <c r="F39" s="22" t="s">
        <v>175</v>
      </c>
      <c r="G39" s="28" t="s">
        <v>176</v>
      </c>
      <c r="H39" s="34"/>
    </row>
    <row r="40" spans="1:8" s="35" customFormat="1" ht="30.75" customHeight="1" x14ac:dyDescent="0.2">
      <c r="A40" s="18">
        <v>35</v>
      </c>
      <c r="B40" s="37" t="s">
        <v>177</v>
      </c>
      <c r="C40" s="39">
        <v>2024</v>
      </c>
      <c r="D40" s="20" t="s">
        <v>178</v>
      </c>
      <c r="E40" s="29" t="s">
        <v>179</v>
      </c>
      <c r="F40" s="22" t="s">
        <v>180</v>
      </c>
      <c r="G40" s="23" t="s">
        <v>181</v>
      </c>
      <c r="H40" s="34"/>
    </row>
    <row r="41" spans="1:8" s="35" customFormat="1" ht="30.75" customHeight="1" x14ac:dyDescent="0.2">
      <c r="A41" s="18">
        <v>36</v>
      </c>
      <c r="B41" s="37" t="s">
        <v>182</v>
      </c>
      <c r="C41" s="39">
        <v>2024</v>
      </c>
      <c r="D41" s="20" t="s">
        <v>183</v>
      </c>
      <c r="E41" s="29" t="s">
        <v>184</v>
      </c>
      <c r="F41" s="22" t="s">
        <v>185</v>
      </c>
      <c r="G41" s="41" t="s">
        <v>186</v>
      </c>
      <c r="H41" s="34"/>
    </row>
    <row r="42" spans="1:8" s="35" customFormat="1" ht="30.75" customHeight="1" x14ac:dyDescent="0.2">
      <c r="A42" s="18">
        <v>37</v>
      </c>
      <c r="B42" s="42" t="s">
        <v>187</v>
      </c>
      <c r="C42" s="39">
        <v>2024</v>
      </c>
      <c r="D42" s="3" t="s">
        <v>188</v>
      </c>
      <c r="E42" s="42" t="s">
        <v>189</v>
      </c>
      <c r="F42" s="43" t="s">
        <v>190</v>
      </c>
      <c r="G42" s="44" t="s">
        <v>191</v>
      </c>
      <c r="H42" s="34"/>
    </row>
    <row r="43" spans="1:8" s="35" customFormat="1" ht="30.75" customHeight="1" x14ac:dyDescent="0.2">
      <c r="A43" s="18">
        <v>38</v>
      </c>
      <c r="B43" s="45" t="s">
        <v>192</v>
      </c>
      <c r="C43" s="18">
        <v>2025</v>
      </c>
      <c r="D43" s="46" t="s">
        <v>35</v>
      </c>
      <c r="E43" s="45" t="s">
        <v>193</v>
      </c>
      <c r="F43" s="47" t="s">
        <v>194</v>
      </c>
      <c r="G43" s="44" t="s">
        <v>195</v>
      </c>
      <c r="H43" s="34"/>
    </row>
    <row r="44" spans="1:8" s="35" customFormat="1" ht="21" customHeight="1" x14ac:dyDescent="0.2">
      <c r="A44" s="17"/>
      <c r="B44" s="48"/>
      <c r="C44" s="49"/>
      <c r="D44" s="50"/>
      <c r="E44" s="51" t="s">
        <v>196</v>
      </c>
      <c r="F44" s="52"/>
      <c r="G44" s="53"/>
      <c r="H44" s="54"/>
    </row>
    <row r="45" spans="1:8" ht="30" customHeight="1" x14ac:dyDescent="0.2">
      <c r="A45" s="18">
        <v>1</v>
      </c>
      <c r="B45" s="26" t="s">
        <v>197</v>
      </c>
      <c r="C45" s="18">
        <v>2019</v>
      </c>
      <c r="D45" s="20" t="s">
        <v>198</v>
      </c>
      <c r="E45" s="20" t="s">
        <v>199</v>
      </c>
      <c r="F45" s="55" t="s">
        <v>200</v>
      </c>
      <c r="G45" s="28" t="s">
        <v>201</v>
      </c>
      <c r="H45" s="18"/>
    </row>
    <row r="46" spans="1:8" ht="30" customHeight="1" x14ac:dyDescent="0.2">
      <c r="A46" s="18">
        <v>2</v>
      </c>
      <c r="B46" s="26" t="s">
        <v>202</v>
      </c>
      <c r="C46" s="18">
        <v>2019</v>
      </c>
      <c r="D46" s="20" t="s">
        <v>203</v>
      </c>
      <c r="E46" s="29" t="s">
        <v>204</v>
      </c>
      <c r="F46" s="22" t="s">
        <v>205</v>
      </c>
      <c r="G46" s="28" t="s">
        <v>206</v>
      </c>
      <c r="H46" s="18"/>
    </row>
    <row r="47" spans="1:8" ht="30" customHeight="1" x14ac:dyDescent="0.2">
      <c r="A47" s="18">
        <v>3</v>
      </c>
      <c r="B47" s="31" t="s">
        <v>207</v>
      </c>
      <c r="C47" s="18">
        <v>2020</v>
      </c>
      <c r="D47" s="20" t="s">
        <v>208</v>
      </c>
      <c r="E47" s="31" t="s">
        <v>209</v>
      </c>
      <c r="F47" s="22" t="s">
        <v>210</v>
      </c>
      <c r="G47" s="56" t="s">
        <v>211</v>
      </c>
      <c r="H47" s="18"/>
    </row>
    <row r="48" spans="1:8" ht="30" customHeight="1" x14ac:dyDescent="0.2">
      <c r="A48" s="18">
        <v>4</v>
      </c>
      <c r="B48" s="31" t="s">
        <v>212</v>
      </c>
      <c r="C48" s="18">
        <v>2020</v>
      </c>
      <c r="D48" s="20" t="s">
        <v>213</v>
      </c>
      <c r="E48" s="31" t="s">
        <v>214</v>
      </c>
      <c r="F48" s="22" t="s">
        <v>215</v>
      </c>
      <c r="G48" s="28" t="s">
        <v>216</v>
      </c>
      <c r="H48" s="18"/>
    </row>
    <row r="49" spans="1:8" ht="30" customHeight="1" x14ac:dyDescent="0.2">
      <c r="A49" s="18">
        <v>5</v>
      </c>
      <c r="B49" s="31" t="s">
        <v>217</v>
      </c>
      <c r="C49" s="18">
        <v>2020</v>
      </c>
      <c r="D49" s="20" t="s">
        <v>218</v>
      </c>
      <c r="E49" s="31" t="s">
        <v>219</v>
      </c>
      <c r="F49" s="22" t="s">
        <v>220</v>
      </c>
      <c r="G49" s="28" t="s">
        <v>221</v>
      </c>
      <c r="H49" s="18"/>
    </row>
    <row r="50" spans="1:8" s="32" customFormat="1" ht="45.75" customHeight="1" x14ac:dyDescent="0.2">
      <c r="A50" s="18">
        <v>6</v>
      </c>
      <c r="B50" s="36" t="s">
        <v>222</v>
      </c>
      <c r="C50" s="39">
        <v>2021</v>
      </c>
      <c r="D50" s="20" t="s">
        <v>223</v>
      </c>
      <c r="E50" s="20" t="s">
        <v>224</v>
      </c>
      <c r="F50" s="22" t="s">
        <v>225</v>
      </c>
      <c r="G50" s="28" t="s">
        <v>226</v>
      </c>
      <c r="H50" s="18"/>
    </row>
    <row r="51" spans="1:8" s="32" customFormat="1" ht="45.75" customHeight="1" x14ac:dyDescent="0.2">
      <c r="A51" s="18">
        <v>7</v>
      </c>
      <c r="B51" s="36" t="s">
        <v>227</v>
      </c>
      <c r="C51" s="39">
        <v>2021</v>
      </c>
      <c r="D51" s="20" t="s">
        <v>228</v>
      </c>
      <c r="E51" s="31" t="s">
        <v>229</v>
      </c>
      <c r="F51" s="22" t="s">
        <v>230</v>
      </c>
      <c r="G51" s="28" t="s">
        <v>231</v>
      </c>
      <c r="H51" s="18" t="s">
        <v>23</v>
      </c>
    </row>
    <row r="52" spans="1:8" s="32" customFormat="1" ht="45.75" customHeight="1" x14ac:dyDescent="0.2">
      <c r="A52" s="18">
        <v>8</v>
      </c>
      <c r="B52" s="36" t="s">
        <v>232</v>
      </c>
      <c r="C52" s="39">
        <v>2021</v>
      </c>
      <c r="D52" s="20" t="s">
        <v>233</v>
      </c>
      <c r="E52" s="31" t="s">
        <v>234</v>
      </c>
      <c r="F52" s="22" t="s">
        <v>235</v>
      </c>
      <c r="G52" s="28" t="s">
        <v>236</v>
      </c>
      <c r="H52" s="18" t="s">
        <v>23</v>
      </c>
    </row>
    <row r="53" spans="1:8" s="32" customFormat="1" ht="45.75" customHeight="1" x14ac:dyDescent="0.2">
      <c r="A53" s="18">
        <v>9</v>
      </c>
      <c r="B53" s="37" t="s">
        <v>237</v>
      </c>
      <c r="C53" s="18">
        <v>2022</v>
      </c>
      <c r="D53" s="20" t="s">
        <v>238</v>
      </c>
      <c r="E53" s="29" t="s">
        <v>239</v>
      </c>
      <c r="F53" s="22" t="s">
        <v>240</v>
      </c>
      <c r="G53" s="28" t="s">
        <v>241</v>
      </c>
      <c r="H53" s="18"/>
    </row>
    <row r="54" spans="1:8" s="32" customFormat="1" ht="30" customHeight="1" x14ac:dyDescent="0.2">
      <c r="A54" s="18">
        <v>10</v>
      </c>
      <c r="B54" s="37" t="s">
        <v>242</v>
      </c>
      <c r="C54" s="18">
        <v>2023</v>
      </c>
      <c r="D54" s="20" t="s">
        <v>243</v>
      </c>
      <c r="E54" s="29" t="s">
        <v>244</v>
      </c>
      <c r="F54" s="22" t="s">
        <v>245</v>
      </c>
      <c r="G54" s="38" t="s">
        <v>246</v>
      </c>
      <c r="H54" s="18"/>
    </row>
    <row r="55" spans="1:8" s="32" customFormat="1" ht="30" customHeight="1" x14ac:dyDescent="0.2">
      <c r="A55" s="18">
        <v>11</v>
      </c>
      <c r="B55" s="37" t="s">
        <v>247</v>
      </c>
      <c r="C55" s="18">
        <v>2023</v>
      </c>
      <c r="D55" s="20" t="s">
        <v>248</v>
      </c>
      <c r="E55" s="29" t="s">
        <v>249</v>
      </c>
      <c r="F55" s="22" t="s">
        <v>250</v>
      </c>
      <c r="G55" s="38" t="s">
        <v>251</v>
      </c>
      <c r="H55" s="18" t="s">
        <v>23</v>
      </c>
    </row>
    <row r="56" spans="1:8" s="32" customFormat="1" ht="30" customHeight="1" x14ac:dyDescent="0.25">
      <c r="A56" s="18">
        <v>12</v>
      </c>
      <c r="B56" s="20" t="s">
        <v>252</v>
      </c>
      <c r="C56" s="39">
        <v>2024</v>
      </c>
      <c r="D56" s="57" t="s">
        <v>253</v>
      </c>
      <c r="E56" s="20" t="s">
        <v>234</v>
      </c>
      <c r="F56" s="22" t="s">
        <v>254</v>
      </c>
      <c r="G56" s="41" t="s">
        <v>255</v>
      </c>
      <c r="H56" s="18"/>
    </row>
    <row r="57" spans="1:8" s="32" customFormat="1" ht="30" customHeight="1" x14ac:dyDescent="0.2">
      <c r="A57" s="18">
        <v>13</v>
      </c>
      <c r="B57" s="45" t="s">
        <v>256</v>
      </c>
      <c r="C57" s="39">
        <v>2024</v>
      </c>
      <c r="D57" s="20" t="s">
        <v>257</v>
      </c>
      <c r="E57" s="45" t="s">
        <v>258</v>
      </c>
      <c r="F57" s="47" t="s">
        <v>259</v>
      </c>
      <c r="G57" s="44" t="s">
        <v>260</v>
      </c>
      <c r="H57" s="18"/>
    </row>
    <row r="58" spans="1:8" s="32" customFormat="1" ht="30" customHeight="1" x14ac:dyDescent="0.2">
      <c r="A58" s="18">
        <v>14</v>
      </c>
      <c r="B58" s="45" t="s">
        <v>261</v>
      </c>
      <c r="C58" s="39">
        <v>2024</v>
      </c>
      <c r="D58" s="20" t="s">
        <v>262</v>
      </c>
      <c r="E58" s="45" t="s">
        <v>263</v>
      </c>
      <c r="F58" s="47" t="s">
        <v>264</v>
      </c>
      <c r="G58" s="44" t="s">
        <v>265</v>
      </c>
      <c r="H58" s="18"/>
    </row>
    <row r="59" spans="1:8" s="32" customFormat="1" ht="30" customHeight="1" x14ac:dyDescent="0.2">
      <c r="A59" s="18">
        <v>15</v>
      </c>
      <c r="B59" s="37" t="s">
        <v>266</v>
      </c>
      <c r="C59" s="18">
        <v>2023</v>
      </c>
      <c r="D59" s="20" t="s">
        <v>267</v>
      </c>
      <c r="E59" s="29" t="s">
        <v>268</v>
      </c>
      <c r="F59" s="22" t="s">
        <v>269</v>
      </c>
      <c r="G59" s="42" t="s">
        <v>270</v>
      </c>
      <c r="H59" s="24" t="s">
        <v>23</v>
      </c>
    </row>
    <row r="60" spans="1:8" s="58" customFormat="1" ht="30" customHeight="1" x14ac:dyDescent="0.2">
      <c r="A60" s="18">
        <v>16</v>
      </c>
      <c r="B60" s="45" t="s">
        <v>271</v>
      </c>
      <c r="C60" s="18">
        <v>2025</v>
      </c>
      <c r="D60" s="45" t="s">
        <v>272</v>
      </c>
      <c r="E60" s="45" t="s">
        <v>273</v>
      </c>
      <c r="F60" s="47" t="s">
        <v>274</v>
      </c>
      <c r="G60" s="42" t="s">
        <v>275</v>
      </c>
      <c r="H60" s="24"/>
    </row>
    <row r="61" spans="1:8" s="32" customFormat="1" ht="30" customHeight="1" x14ac:dyDescent="0.2">
      <c r="A61" s="17"/>
      <c r="B61" s="48"/>
      <c r="C61" s="17"/>
      <c r="D61" s="50"/>
      <c r="E61" s="51" t="s">
        <v>276</v>
      </c>
      <c r="F61" s="52"/>
      <c r="G61" s="53"/>
      <c r="H61" s="54"/>
    </row>
    <row r="62" spans="1:8" s="32" customFormat="1" ht="30" customHeight="1" x14ac:dyDescent="0.2">
      <c r="A62" s="18">
        <v>1</v>
      </c>
      <c r="B62" s="37" t="s">
        <v>277</v>
      </c>
      <c r="C62" s="1">
        <v>2025</v>
      </c>
      <c r="D62" s="20" t="s">
        <v>278</v>
      </c>
      <c r="E62" s="59" t="s">
        <v>279</v>
      </c>
      <c r="F62" s="22" t="s">
        <v>280</v>
      </c>
      <c r="G62" s="60" t="s">
        <v>281</v>
      </c>
      <c r="H62" s="61"/>
    </row>
    <row r="63" spans="1:8" s="32" customFormat="1" ht="30" customHeight="1" x14ac:dyDescent="0.2">
      <c r="A63" s="18">
        <v>2</v>
      </c>
      <c r="B63" s="29" t="s">
        <v>282</v>
      </c>
      <c r="C63" s="18">
        <v>2017</v>
      </c>
      <c r="D63" s="20" t="s">
        <v>283</v>
      </c>
      <c r="E63" s="62" t="s">
        <v>284</v>
      </c>
      <c r="F63" s="22" t="s">
        <v>285</v>
      </c>
      <c r="G63" s="20" t="s">
        <v>286</v>
      </c>
      <c r="H63" s="18"/>
    </row>
    <row r="64" spans="1:8" s="32" customFormat="1" ht="30" customHeight="1" x14ac:dyDescent="0.2">
      <c r="A64" s="18">
        <v>3</v>
      </c>
      <c r="B64" s="29" t="s">
        <v>287</v>
      </c>
      <c r="C64" s="39">
        <v>2019</v>
      </c>
      <c r="D64" s="20" t="s">
        <v>288</v>
      </c>
      <c r="E64" s="20" t="s">
        <v>289</v>
      </c>
      <c r="F64" s="22" t="s">
        <v>290</v>
      </c>
      <c r="G64" s="20" t="s">
        <v>291</v>
      </c>
      <c r="H64" s="18"/>
    </row>
    <row r="65" spans="1:8" s="32" customFormat="1" ht="30" customHeight="1" x14ac:dyDescent="0.2">
      <c r="A65" s="18">
        <v>4</v>
      </c>
      <c r="B65" s="63" t="s">
        <v>292</v>
      </c>
      <c r="C65" s="64">
        <v>2022</v>
      </c>
      <c r="D65" s="65" t="s">
        <v>293</v>
      </c>
      <c r="E65" s="63" t="s">
        <v>294</v>
      </c>
      <c r="F65" s="66" t="s">
        <v>295</v>
      </c>
      <c r="G65" s="65" t="s">
        <v>296</v>
      </c>
      <c r="H65" s="64"/>
    </row>
    <row r="66" spans="1:8" s="67" customFormat="1" ht="30" customHeight="1" x14ac:dyDescent="0.2">
      <c r="A66" s="18">
        <v>5</v>
      </c>
      <c r="B66" s="37" t="s">
        <v>297</v>
      </c>
      <c r="C66" s="18">
        <v>2022</v>
      </c>
      <c r="D66" s="20" t="s">
        <v>298</v>
      </c>
      <c r="E66" s="29" t="s">
        <v>299</v>
      </c>
      <c r="F66" s="22"/>
      <c r="G66" s="20" t="s">
        <v>300</v>
      </c>
      <c r="H66" s="18"/>
    </row>
    <row r="67" spans="1:8" s="32" customFormat="1" ht="30" customHeight="1" x14ac:dyDescent="0.2">
      <c r="A67" s="64">
        <v>6</v>
      </c>
      <c r="B67" s="68" t="s">
        <v>301</v>
      </c>
      <c r="C67" s="18">
        <v>2015</v>
      </c>
      <c r="D67" s="20" t="s">
        <v>302</v>
      </c>
      <c r="E67" s="62" t="s">
        <v>303</v>
      </c>
      <c r="F67" s="69" t="s">
        <v>304</v>
      </c>
      <c r="G67" s="23" t="s">
        <v>305</v>
      </c>
      <c r="H67" s="18"/>
    </row>
    <row r="68" spans="1:8" s="32" customFormat="1" ht="30" customHeight="1" x14ac:dyDescent="0.2">
      <c r="A68" s="18">
        <v>7</v>
      </c>
      <c r="B68" s="37" t="s">
        <v>306</v>
      </c>
      <c r="C68" s="18">
        <v>2022</v>
      </c>
      <c r="D68" s="20" t="s">
        <v>307</v>
      </c>
      <c r="E68" s="29" t="s">
        <v>308</v>
      </c>
      <c r="F68" s="22" t="s">
        <v>309</v>
      </c>
      <c r="G68" s="20" t="s">
        <v>310</v>
      </c>
      <c r="H68" s="18"/>
    </row>
    <row r="69" spans="1:8" s="32" customFormat="1" ht="30" customHeight="1" x14ac:dyDescent="0.2">
      <c r="A69" s="18">
        <v>8</v>
      </c>
      <c r="B69" s="37" t="s">
        <v>311</v>
      </c>
      <c r="C69" s="18">
        <v>2024</v>
      </c>
      <c r="D69" s="20" t="s">
        <v>312</v>
      </c>
      <c r="E69" s="29" t="s">
        <v>313</v>
      </c>
      <c r="F69" s="22" t="s">
        <v>314</v>
      </c>
      <c r="G69" s="23" t="s">
        <v>315</v>
      </c>
      <c r="H69" s="18"/>
    </row>
    <row r="70" spans="1:8" s="32" customFormat="1" ht="30" customHeight="1" x14ac:dyDescent="0.2">
      <c r="A70" s="18">
        <v>9</v>
      </c>
      <c r="B70" s="37" t="s">
        <v>316</v>
      </c>
      <c r="C70" s="18">
        <v>2024</v>
      </c>
      <c r="D70" s="20" t="s">
        <v>317</v>
      </c>
      <c r="E70" s="29" t="s">
        <v>318</v>
      </c>
      <c r="F70" s="22" t="s">
        <v>319</v>
      </c>
      <c r="G70" s="60" t="s">
        <v>320</v>
      </c>
      <c r="H70" s="18"/>
    </row>
    <row r="71" spans="1:8" s="32" customFormat="1" ht="30" customHeight="1" x14ac:dyDescent="0.2">
      <c r="A71" s="18">
        <v>10</v>
      </c>
      <c r="B71" s="20" t="s">
        <v>321</v>
      </c>
      <c r="C71" s="39">
        <v>2022</v>
      </c>
      <c r="D71" s="20" t="s">
        <v>322</v>
      </c>
      <c r="E71" s="20" t="s">
        <v>323</v>
      </c>
      <c r="F71" s="22" t="s">
        <v>324</v>
      </c>
      <c r="G71" s="23" t="s">
        <v>325</v>
      </c>
      <c r="H71" s="18"/>
    </row>
    <row r="72" spans="1:8" s="32" customFormat="1" ht="30" customHeight="1" x14ac:dyDescent="0.2">
      <c r="A72" s="18">
        <v>11</v>
      </c>
      <c r="B72" s="37" t="s">
        <v>326</v>
      </c>
      <c r="C72" s="39">
        <v>2023</v>
      </c>
      <c r="D72" s="38" t="s">
        <v>327</v>
      </c>
      <c r="E72" s="29" t="s">
        <v>328</v>
      </c>
      <c r="F72" s="22" t="s">
        <v>329</v>
      </c>
      <c r="G72" s="46" t="s">
        <v>330</v>
      </c>
      <c r="H72" s="70" t="s">
        <v>23</v>
      </c>
    </row>
    <row r="73" spans="1:8" s="32" customFormat="1" ht="30" customHeight="1" x14ac:dyDescent="0.2">
      <c r="A73" s="18">
        <v>12</v>
      </c>
      <c r="B73" s="42" t="s">
        <v>331</v>
      </c>
      <c r="C73" s="39">
        <v>2024</v>
      </c>
      <c r="D73" s="20" t="s">
        <v>332</v>
      </c>
      <c r="E73" s="20" t="s">
        <v>333</v>
      </c>
      <c r="F73" s="43" t="s">
        <v>334</v>
      </c>
      <c r="G73" s="44" t="s">
        <v>335</v>
      </c>
      <c r="H73" s="71"/>
    </row>
    <row r="74" spans="1:8" s="58" customFormat="1" ht="30" customHeight="1" x14ac:dyDescent="0.2">
      <c r="A74" s="18">
        <v>13</v>
      </c>
      <c r="B74" s="72" t="s">
        <v>336</v>
      </c>
      <c r="C74" s="39">
        <v>2025</v>
      </c>
      <c r="D74" s="3" t="s">
        <v>337</v>
      </c>
      <c r="E74" s="72" t="s">
        <v>338</v>
      </c>
      <c r="F74" s="73" t="s">
        <v>339</v>
      </c>
      <c r="G74" s="44" t="s">
        <v>340</v>
      </c>
      <c r="H74" s="70" t="s">
        <v>23</v>
      </c>
    </row>
    <row r="75" spans="1:8" s="58" customFormat="1" ht="30" customHeight="1" x14ac:dyDescent="0.2">
      <c r="A75" s="39">
        <v>14</v>
      </c>
      <c r="B75" s="72" t="s">
        <v>341</v>
      </c>
      <c r="C75" s="39">
        <v>2025</v>
      </c>
      <c r="D75" s="74" t="s">
        <v>342</v>
      </c>
      <c r="E75" s="72" t="s">
        <v>343</v>
      </c>
      <c r="F75" s="73" t="s">
        <v>344</v>
      </c>
      <c r="G75" s="44" t="s">
        <v>345</v>
      </c>
      <c r="H75" s="71"/>
    </row>
    <row r="76" spans="1:8" s="32" customFormat="1" ht="30" customHeight="1" x14ac:dyDescent="0.2">
      <c r="A76" s="39">
        <v>15</v>
      </c>
      <c r="B76" s="75" t="s">
        <v>346</v>
      </c>
      <c r="C76" s="39">
        <v>2025</v>
      </c>
      <c r="D76" s="76" t="s">
        <v>347</v>
      </c>
      <c r="E76" s="77" t="s">
        <v>348</v>
      </c>
      <c r="F76" s="78" t="s">
        <v>349</v>
      </c>
      <c r="G76" s="79" t="s">
        <v>350</v>
      </c>
      <c r="H76" s="71"/>
    </row>
    <row r="77" spans="1:8" s="32" customFormat="1" ht="30" customHeight="1" x14ac:dyDescent="0.2">
      <c r="A77" s="39">
        <v>16</v>
      </c>
      <c r="B77" s="75" t="s">
        <v>351</v>
      </c>
      <c r="C77" s="39">
        <v>2025</v>
      </c>
      <c r="D77" s="76" t="s">
        <v>352</v>
      </c>
      <c r="E77" s="77" t="s">
        <v>353</v>
      </c>
      <c r="F77" s="80" t="s">
        <v>354</v>
      </c>
      <c r="G77" s="79" t="s">
        <v>355</v>
      </c>
      <c r="H77" s="71"/>
    </row>
    <row r="78" spans="1:8" s="32" customFormat="1" ht="21.75" customHeight="1" x14ac:dyDescent="0.2">
      <c r="A78" s="17"/>
      <c r="B78" s="48"/>
      <c r="C78" s="17"/>
      <c r="D78" s="50"/>
      <c r="E78" s="51" t="s">
        <v>356</v>
      </c>
      <c r="F78" s="52"/>
      <c r="G78" s="53"/>
      <c r="H78" s="54"/>
    </row>
    <row r="79" spans="1:8" s="32" customFormat="1" ht="30" customHeight="1" x14ac:dyDescent="0.2">
      <c r="A79" s="18">
        <v>1</v>
      </c>
      <c r="B79" s="68" t="s">
        <v>357</v>
      </c>
      <c r="C79" s="18">
        <v>2006</v>
      </c>
      <c r="D79" s="20" t="s">
        <v>358</v>
      </c>
      <c r="E79" s="62" t="s">
        <v>359</v>
      </c>
      <c r="F79" s="22" t="s">
        <v>360</v>
      </c>
      <c r="G79" s="37" t="s">
        <v>361</v>
      </c>
      <c r="H79" s="18"/>
    </row>
    <row r="80" spans="1:8" s="32" customFormat="1" ht="48" customHeight="1" x14ac:dyDescent="0.2">
      <c r="A80" s="18">
        <v>2</v>
      </c>
      <c r="B80" s="37" t="s">
        <v>362</v>
      </c>
      <c r="C80" s="18">
        <v>2008</v>
      </c>
      <c r="D80" s="20" t="s">
        <v>363</v>
      </c>
      <c r="E80" s="62" t="s">
        <v>364</v>
      </c>
      <c r="F80" s="22" t="s">
        <v>365</v>
      </c>
      <c r="G80" s="37" t="s">
        <v>366</v>
      </c>
      <c r="H80" s="18"/>
    </row>
    <row r="81" spans="1:8" ht="30.75" customHeight="1" x14ac:dyDescent="0.2">
      <c r="A81" s="18">
        <v>3</v>
      </c>
      <c r="B81" s="37" t="s">
        <v>367</v>
      </c>
      <c r="C81" s="18">
        <v>2016</v>
      </c>
      <c r="D81" s="20" t="s">
        <v>368</v>
      </c>
      <c r="E81" s="62" t="s">
        <v>369</v>
      </c>
      <c r="F81" s="22" t="s">
        <v>370</v>
      </c>
      <c r="G81" s="37" t="s">
        <v>371</v>
      </c>
      <c r="H81" s="18" t="s">
        <v>23</v>
      </c>
    </row>
    <row r="82" spans="1:8" ht="30.75" customHeight="1" x14ac:dyDescent="0.2">
      <c r="A82" s="18">
        <v>4</v>
      </c>
      <c r="B82" s="26" t="s">
        <v>372</v>
      </c>
      <c r="C82" s="18">
        <v>2017</v>
      </c>
      <c r="D82" s="20" t="s">
        <v>373</v>
      </c>
      <c r="E82" s="21" t="s">
        <v>374</v>
      </c>
      <c r="F82" s="22" t="s">
        <v>375</v>
      </c>
      <c r="G82" s="28" t="s">
        <v>376</v>
      </c>
      <c r="H82" s="18"/>
    </row>
    <row r="83" spans="1:8" ht="30.75" customHeight="1" x14ac:dyDescent="0.2">
      <c r="A83" s="18">
        <v>5</v>
      </c>
      <c r="B83" s="26" t="s">
        <v>377</v>
      </c>
      <c r="C83" s="18">
        <v>2017</v>
      </c>
      <c r="D83" s="20" t="s">
        <v>378</v>
      </c>
      <c r="E83" s="21" t="s">
        <v>379</v>
      </c>
      <c r="F83" s="22" t="s">
        <v>380</v>
      </c>
      <c r="G83" s="28" t="s">
        <v>381</v>
      </c>
      <c r="H83" s="18"/>
    </row>
    <row r="84" spans="1:8" ht="30.75" customHeight="1" x14ac:dyDescent="0.2">
      <c r="A84" s="18">
        <v>6</v>
      </c>
      <c r="B84" s="26" t="s">
        <v>382</v>
      </c>
      <c r="C84" s="18">
        <v>2017</v>
      </c>
      <c r="D84" s="20" t="s">
        <v>383</v>
      </c>
      <c r="E84" s="29" t="s">
        <v>384</v>
      </c>
      <c r="F84" s="22" t="s">
        <v>385</v>
      </c>
      <c r="G84" s="28" t="s">
        <v>386</v>
      </c>
      <c r="H84" s="18" t="s">
        <v>23</v>
      </c>
    </row>
    <row r="85" spans="1:8" ht="30.75" customHeight="1" x14ac:dyDescent="0.2">
      <c r="A85" s="18">
        <v>7</v>
      </c>
      <c r="B85" s="26" t="s">
        <v>387</v>
      </c>
      <c r="C85" s="18">
        <v>2018</v>
      </c>
      <c r="D85" s="20" t="s">
        <v>388</v>
      </c>
      <c r="E85" s="29" t="s">
        <v>389</v>
      </c>
      <c r="F85" s="22" t="s">
        <v>390</v>
      </c>
      <c r="G85" s="28" t="s">
        <v>391</v>
      </c>
      <c r="H85" s="18" t="s">
        <v>23</v>
      </c>
    </row>
    <row r="86" spans="1:8" ht="47.25" customHeight="1" x14ac:dyDescent="0.2">
      <c r="A86" s="18">
        <v>8</v>
      </c>
      <c r="B86" s="26" t="s">
        <v>392</v>
      </c>
      <c r="C86" s="18">
        <v>2018</v>
      </c>
      <c r="D86" s="20" t="s">
        <v>393</v>
      </c>
      <c r="E86" s="29" t="s">
        <v>394</v>
      </c>
      <c r="F86" s="22" t="s">
        <v>395</v>
      </c>
      <c r="G86" s="28" t="s">
        <v>396</v>
      </c>
      <c r="H86" s="18"/>
    </row>
    <row r="87" spans="1:8" ht="47.25" customHeight="1" x14ac:dyDescent="0.2">
      <c r="A87" s="18">
        <v>9</v>
      </c>
      <c r="B87" s="26" t="s">
        <v>397</v>
      </c>
      <c r="C87" s="18">
        <v>2018</v>
      </c>
      <c r="D87" s="20" t="s">
        <v>393</v>
      </c>
      <c r="E87" s="29" t="s">
        <v>398</v>
      </c>
      <c r="F87" s="22" t="s">
        <v>399</v>
      </c>
      <c r="G87" s="28" t="s">
        <v>400</v>
      </c>
      <c r="H87" s="18"/>
    </row>
    <row r="88" spans="1:8" ht="47.25" customHeight="1" x14ac:dyDescent="0.2">
      <c r="A88" s="18">
        <v>10</v>
      </c>
      <c r="B88" s="26" t="s">
        <v>401</v>
      </c>
      <c r="C88" s="18">
        <v>2018</v>
      </c>
      <c r="D88" s="20" t="s">
        <v>393</v>
      </c>
      <c r="E88" s="29" t="s">
        <v>402</v>
      </c>
      <c r="F88" s="22" t="s">
        <v>403</v>
      </c>
      <c r="G88" s="28" t="s">
        <v>404</v>
      </c>
      <c r="H88" s="18"/>
    </row>
    <row r="89" spans="1:8" s="32" customFormat="1" ht="30.75" customHeight="1" x14ac:dyDescent="0.2">
      <c r="A89" s="18">
        <v>11</v>
      </c>
      <c r="B89" s="45" t="s">
        <v>405</v>
      </c>
      <c r="C89" s="81">
        <v>2024</v>
      </c>
      <c r="D89" s="40" t="s">
        <v>406</v>
      </c>
      <c r="E89" s="45" t="s">
        <v>407</v>
      </c>
      <c r="F89" s="47" t="s">
        <v>408</v>
      </c>
      <c r="G89" s="44" t="s">
        <v>409</v>
      </c>
      <c r="H89" s="18"/>
    </row>
    <row r="90" spans="1:8" s="84" customFormat="1" ht="30.75" customHeight="1" x14ac:dyDescent="0.2">
      <c r="A90" s="18">
        <v>12</v>
      </c>
      <c r="B90" s="26" t="s">
        <v>410</v>
      </c>
      <c r="C90" s="18">
        <v>2019</v>
      </c>
      <c r="D90" s="20" t="s">
        <v>411</v>
      </c>
      <c r="E90" s="29" t="s">
        <v>412</v>
      </c>
      <c r="F90" s="22" t="s">
        <v>413</v>
      </c>
      <c r="G90" s="82" t="s">
        <v>414</v>
      </c>
      <c r="H90" s="83"/>
    </row>
    <row r="91" spans="1:8" s="84" customFormat="1" ht="30.75" customHeight="1" x14ac:dyDescent="0.2">
      <c r="A91" s="18">
        <v>13</v>
      </c>
      <c r="B91" s="26" t="s">
        <v>415</v>
      </c>
      <c r="C91" s="18">
        <v>2019</v>
      </c>
      <c r="D91" s="20" t="s">
        <v>416</v>
      </c>
      <c r="E91" s="29" t="s">
        <v>417</v>
      </c>
      <c r="F91" s="22" t="s">
        <v>418</v>
      </c>
      <c r="G91" s="28" t="s">
        <v>419</v>
      </c>
      <c r="H91" s="18" t="s">
        <v>23</v>
      </c>
    </row>
    <row r="92" spans="1:8" s="85" customFormat="1" ht="30.75" customHeight="1" x14ac:dyDescent="0.2">
      <c r="A92" s="18">
        <v>14</v>
      </c>
      <c r="B92" s="26" t="s">
        <v>420</v>
      </c>
      <c r="C92" s="18">
        <v>2019</v>
      </c>
      <c r="D92" s="20" t="s">
        <v>421</v>
      </c>
      <c r="E92" s="29" t="s">
        <v>422</v>
      </c>
      <c r="F92" s="22" t="s">
        <v>423</v>
      </c>
      <c r="G92" s="23" t="s">
        <v>424</v>
      </c>
      <c r="H92" s="18"/>
    </row>
    <row r="93" spans="1:8" s="84" customFormat="1" ht="30.75" customHeight="1" x14ac:dyDescent="0.2">
      <c r="A93" s="18">
        <v>15</v>
      </c>
      <c r="B93" s="26" t="s">
        <v>425</v>
      </c>
      <c r="C93" s="18">
        <v>2019</v>
      </c>
      <c r="D93" s="20" t="s">
        <v>426</v>
      </c>
      <c r="E93" s="29" t="s">
        <v>427</v>
      </c>
      <c r="F93" s="22" t="s">
        <v>428</v>
      </c>
      <c r="G93" s="23" t="s">
        <v>429</v>
      </c>
      <c r="H93" s="18" t="s">
        <v>23</v>
      </c>
    </row>
    <row r="94" spans="1:8" s="84" customFormat="1" ht="30" customHeight="1" x14ac:dyDescent="0.2">
      <c r="A94" s="18">
        <v>16</v>
      </c>
      <c r="B94" s="26" t="s">
        <v>430</v>
      </c>
      <c r="C94" s="18">
        <v>2020</v>
      </c>
      <c r="D94" s="20" t="s">
        <v>431</v>
      </c>
      <c r="E94" s="29" t="s">
        <v>432</v>
      </c>
      <c r="F94" s="22" t="s">
        <v>433</v>
      </c>
      <c r="G94" s="23" t="s">
        <v>434</v>
      </c>
      <c r="H94" s="83"/>
    </row>
    <row r="95" spans="1:8" s="84" customFormat="1" ht="30" customHeight="1" x14ac:dyDescent="0.2">
      <c r="A95" s="18">
        <v>17</v>
      </c>
      <c r="B95" s="26" t="s">
        <v>435</v>
      </c>
      <c r="C95" s="18">
        <v>2020</v>
      </c>
      <c r="D95" s="20" t="s">
        <v>436</v>
      </c>
      <c r="E95" s="29" t="s">
        <v>437</v>
      </c>
      <c r="F95" s="22" t="s">
        <v>438</v>
      </c>
      <c r="G95" s="23" t="s">
        <v>439</v>
      </c>
      <c r="H95" s="83"/>
    </row>
    <row r="96" spans="1:8" s="87" customFormat="1" ht="30" customHeight="1" x14ac:dyDescent="0.2">
      <c r="A96" s="18">
        <v>18</v>
      </c>
      <c r="B96" s="26" t="s">
        <v>440</v>
      </c>
      <c r="C96" s="18">
        <v>2020</v>
      </c>
      <c r="D96" s="20" t="s">
        <v>441</v>
      </c>
      <c r="E96" s="29" t="s">
        <v>442</v>
      </c>
      <c r="F96" s="22" t="s">
        <v>443</v>
      </c>
      <c r="G96" s="37" t="s">
        <v>444</v>
      </c>
      <c r="H96" s="86"/>
    </row>
    <row r="97" spans="1:8" s="87" customFormat="1" ht="30" customHeight="1" x14ac:dyDescent="0.2">
      <c r="A97" s="18">
        <v>19</v>
      </c>
      <c r="B97" s="31" t="s">
        <v>445</v>
      </c>
      <c r="C97" s="18">
        <v>2020</v>
      </c>
      <c r="D97" s="20" t="s">
        <v>446</v>
      </c>
      <c r="E97" s="31" t="s">
        <v>447</v>
      </c>
      <c r="F97" s="22" t="s">
        <v>448</v>
      </c>
      <c r="G97" s="37" t="s">
        <v>449</v>
      </c>
      <c r="H97" s="86"/>
    </row>
    <row r="98" spans="1:8" s="87" customFormat="1" ht="30.75" customHeight="1" x14ac:dyDescent="0.2">
      <c r="A98" s="18">
        <v>20</v>
      </c>
      <c r="B98" s="31" t="s">
        <v>450</v>
      </c>
      <c r="C98" s="18">
        <v>2020</v>
      </c>
      <c r="D98" s="20" t="s">
        <v>451</v>
      </c>
      <c r="E98" s="31" t="s">
        <v>452</v>
      </c>
      <c r="F98" s="22" t="s">
        <v>453</v>
      </c>
      <c r="G98" s="88" t="s">
        <v>454</v>
      </c>
      <c r="H98" s="18" t="s">
        <v>23</v>
      </c>
    </row>
    <row r="99" spans="1:8" s="87" customFormat="1" ht="32.25" customHeight="1" x14ac:dyDescent="0.2">
      <c r="A99" s="18">
        <v>21</v>
      </c>
      <c r="B99" s="31" t="s">
        <v>455</v>
      </c>
      <c r="C99" s="18">
        <v>2020</v>
      </c>
      <c r="D99" s="20" t="s">
        <v>451</v>
      </c>
      <c r="E99" s="31" t="s">
        <v>456</v>
      </c>
      <c r="F99" s="22" t="s">
        <v>457</v>
      </c>
      <c r="G99" s="88" t="s">
        <v>458</v>
      </c>
      <c r="H99" s="18"/>
    </row>
    <row r="100" spans="1:8" s="87" customFormat="1" ht="31.5" customHeight="1" x14ac:dyDescent="0.2">
      <c r="A100" s="18">
        <v>22</v>
      </c>
      <c r="B100" s="36" t="s">
        <v>459</v>
      </c>
      <c r="C100" s="18">
        <v>2021</v>
      </c>
      <c r="D100" s="20" t="s">
        <v>460</v>
      </c>
      <c r="E100" s="20" t="s">
        <v>461</v>
      </c>
      <c r="F100" s="22" t="s">
        <v>462</v>
      </c>
      <c r="G100" s="28" t="s">
        <v>463</v>
      </c>
      <c r="H100" s="18"/>
    </row>
    <row r="101" spans="1:8" s="87" customFormat="1" ht="31.5" customHeight="1" x14ac:dyDescent="0.2">
      <c r="A101" s="18">
        <v>23</v>
      </c>
      <c r="B101" s="36" t="s">
        <v>464</v>
      </c>
      <c r="C101" s="18">
        <v>2021</v>
      </c>
      <c r="D101" s="20" t="s">
        <v>465</v>
      </c>
      <c r="E101" s="31" t="s">
        <v>466</v>
      </c>
      <c r="F101" s="22" t="s">
        <v>467</v>
      </c>
      <c r="G101" s="28" t="s">
        <v>468</v>
      </c>
      <c r="H101" s="18"/>
    </row>
    <row r="102" spans="1:8" s="87" customFormat="1" ht="30" customHeight="1" x14ac:dyDescent="0.2">
      <c r="A102" s="18">
        <v>24</v>
      </c>
      <c r="B102" s="36" t="s">
        <v>469</v>
      </c>
      <c r="C102" s="18">
        <v>2021</v>
      </c>
      <c r="D102" s="20" t="s">
        <v>470</v>
      </c>
      <c r="E102" s="31" t="s">
        <v>471</v>
      </c>
      <c r="F102" s="22" t="s">
        <v>472</v>
      </c>
      <c r="G102" s="28" t="s">
        <v>473</v>
      </c>
      <c r="H102" s="18"/>
    </row>
    <row r="103" spans="1:8" ht="29.25" customHeight="1" x14ac:dyDescent="0.2">
      <c r="A103" s="18">
        <v>25</v>
      </c>
      <c r="B103" s="36" t="s">
        <v>474</v>
      </c>
      <c r="C103" s="18">
        <v>2021</v>
      </c>
      <c r="D103" s="20" t="s">
        <v>470</v>
      </c>
      <c r="E103" s="31" t="s">
        <v>475</v>
      </c>
      <c r="F103" s="22" t="s">
        <v>476</v>
      </c>
      <c r="G103" s="28" t="s">
        <v>477</v>
      </c>
      <c r="H103" s="18"/>
    </row>
    <row r="104" spans="1:8" ht="29.25" customHeight="1" x14ac:dyDescent="0.2">
      <c r="A104" s="18">
        <v>26</v>
      </c>
      <c r="B104" s="36" t="s">
        <v>478</v>
      </c>
      <c r="C104" s="18">
        <v>2022</v>
      </c>
      <c r="D104" s="20" t="s">
        <v>479</v>
      </c>
      <c r="E104" s="20" t="s">
        <v>480</v>
      </c>
      <c r="F104" s="22" t="s">
        <v>481</v>
      </c>
      <c r="G104" s="28" t="s">
        <v>381</v>
      </c>
      <c r="H104" s="18"/>
    </row>
    <row r="105" spans="1:8" ht="29.25" customHeight="1" x14ac:dyDescent="0.2">
      <c r="A105" s="18">
        <v>27</v>
      </c>
      <c r="B105" s="20" t="s">
        <v>482</v>
      </c>
      <c r="C105" s="18">
        <v>2022</v>
      </c>
      <c r="D105" s="20" t="s">
        <v>483</v>
      </c>
      <c r="E105" s="20" t="s">
        <v>484</v>
      </c>
      <c r="F105" s="22" t="s">
        <v>485</v>
      </c>
      <c r="G105" s="28" t="s">
        <v>486</v>
      </c>
      <c r="H105" s="18"/>
    </row>
    <row r="106" spans="1:8" ht="29.25" customHeight="1" x14ac:dyDescent="0.2">
      <c r="A106" s="18">
        <v>28</v>
      </c>
      <c r="B106" s="20" t="s">
        <v>487</v>
      </c>
      <c r="C106" s="18">
        <v>2022</v>
      </c>
      <c r="D106" s="20" t="s">
        <v>488</v>
      </c>
      <c r="E106" s="20" t="s">
        <v>489</v>
      </c>
      <c r="F106" s="22" t="s">
        <v>490</v>
      </c>
      <c r="G106" s="28" t="s">
        <v>491</v>
      </c>
      <c r="H106" s="18"/>
    </row>
    <row r="107" spans="1:8" ht="29.25" customHeight="1" x14ac:dyDescent="0.2">
      <c r="A107" s="18">
        <v>29</v>
      </c>
      <c r="B107" s="37" t="s">
        <v>492</v>
      </c>
      <c r="C107" s="18">
        <v>2022</v>
      </c>
      <c r="D107" s="20" t="s">
        <v>493</v>
      </c>
      <c r="E107" s="29" t="s">
        <v>494</v>
      </c>
      <c r="F107" s="22" t="s">
        <v>495</v>
      </c>
      <c r="G107" s="20" t="s">
        <v>496</v>
      </c>
      <c r="H107" s="18"/>
    </row>
    <row r="108" spans="1:8" ht="29.25" customHeight="1" x14ac:dyDescent="0.2">
      <c r="A108" s="18">
        <v>30</v>
      </c>
      <c r="B108" s="37" t="s">
        <v>497</v>
      </c>
      <c r="C108" s="18">
        <v>2023</v>
      </c>
      <c r="D108" s="20" t="s">
        <v>498</v>
      </c>
      <c r="E108" s="29" t="s">
        <v>499</v>
      </c>
      <c r="F108" s="22" t="s">
        <v>500</v>
      </c>
      <c r="G108" s="28" t="s">
        <v>501</v>
      </c>
      <c r="H108" s="18"/>
    </row>
    <row r="109" spans="1:8" ht="29.25" customHeight="1" x14ac:dyDescent="0.2">
      <c r="A109" s="18">
        <v>31</v>
      </c>
      <c r="B109" s="37" t="s">
        <v>502</v>
      </c>
      <c r="C109" s="89">
        <v>2024</v>
      </c>
      <c r="D109" s="20" t="s">
        <v>503</v>
      </c>
      <c r="E109" s="29" t="s">
        <v>504</v>
      </c>
      <c r="F109" s="22" t="s">
        <v>505</v>
      </c>
      <c r="G109" s="41" t="s">
        <v>506</v>
      </c>
      <c r="H109" s="18" t="s">
        <v>23</v>
      </c>
    </row>
    <row r="110" spans="1:8" ht="29.25" customHeight="1" x14ac:dyDescent="0.2">
      <c r="A110" s="18">
        <v>32</v>
      </c>
      <c r="B110" s="45" t="s">
        <v>507</v>
      </c>
      <c r="C110" s="89">
        <v>2024</v>
      </c>
      <c r="D110" s="20" t="s">
        <v>508</v>
      </c>
      <c r="E110" s="20" t="s">
        <v>509</v>
      </c>
      <c r="F110" s="47" t="s">
        <v>510</v>
      </c>
      <c r="G110" s="44" t="s">
        <v>511</v>
      </c>
      <c r="H110" s="18"/>
    </row>
    <row r="111" spans="1:8" ht="29.25" customHeight="1" x14ac:dyDescent="0.2">
      <c r="A111" s="18">
        <v>33</v>
      </c>
      <c r="B111" s="45" t="s">
        <v>512</v>
      </c>
      <c r="C111" s="89">
        <v>2024</v>
      </c>
      <c r="D111" s="20" t="s">
        <v>513</v>
      </c>
      <c r="E111" s="31" t="s">
        <v>456</v>
      </c>
      <c r="F111" s="47" t="s">
        <v>514</v>
      </c>
      <c r="G111" s="44" t="s">
        <v>515</v>
      </c>
      <c r="H111" s="18"/>
    </row>
    <row r="112" spans="1:8" ht="29.25" customHeight="1" x14ac:dyDescent="0.2">
      <c r="A112" s="18">
        <v>34</v>
      </c>
      <c r="B112" s="45" t="s">
        <v>516</v>
      </c>
      <c r="C112" s="18">
        <v>2025</v>
      </c>
      <c r="D112" s="3" t="s">
        <v>517</v>
      </c>
      <c r="E112" s="45" t="s">
        <v>518</v>
      </c>
      <c r="F112" s="47" t="s">
        <v>519</v>
      </c>
      <c r="G112" s="41" t="s">
        <v>520</v>
      </c>
      <c r="H112" s="18"/>
    </row>
    <row r="113" spans="1:8" ht="30" customHeight="1" x14ac:dyDescent="0.2">
      <c r="A113" s="18">
        <v>35</v>
      </c>
      <c r="B113" s="45" t="s">
        <v>521</v>
      </c>
      <c r="C113" s="18">
        <v>2025</v>
      </c>
      <c r="D113" s="20" t="s">
        <v>522</v>
      </c>
      <c r="E113" s="45" t="s">
        <v>523</v>
      </c>
      <c r="F113" s="47" t="s">
        <v>524</v>
      </c>
      <c r="G113" s="42" t="s">
        <v>525</v>
      </c>
      <c r="H113" s="18" t="s">
        <v>23</v>
      </c>
    </row>
    <row r="114" spans="1:8" ht="30" customHeight="1" x14ac:dyDescent="0.2">
      <c r="A114" s="18">
        <v>36</v>
      </c>
      <c r="B114" s="45" t="s">
        <v>526</v>
      </c>
      <c r="C114" s="18">
        <v>2025</v>
      </c>
      <c r="D114" s="90" t="s">
        <v>352</v>
      </c>
      <c r="E114" s="45" t="s">
        <v>527</v>
      </c>
      <c r="F114" s="47" t="s">
        <v>528</v>
      </c>
      <c r="G114" s="42" t="s">
        <v>529</v>
      </c>
      <c r="H114" s="18"/>
    </row>
    <row r="115" spans="1:8" ht="30" customHeight="1" x14ac:dyDescent="0.2">
      <c r="A115" s="18">
        <v>37</v>
      </c>
      <c r="B115" s="42" t="s">
        <v>530</v>
      </c>
      <c r="C115" s="18">
        <v>2025</v>
      </c>
      <c r="D115" s="90" t="s">
        <v>531</v>
      </c>
      <c r="E115" s="45" t="s">
        <v>532</v>
      </c>
      <c r="F115" s="47" t="s">
        <v>428</v>
      </c>
      <c r="G115" s="42" t="s">
        <v>533</v>
      </c>
      <c r="H115" s="18"/>
    </row>
    <row r="116" spans="1:8" ht="30" customHeight="1" x14ac:dyDescent="0.2">
      <c r="A116" s="18">
        <v>38</v>
      </c>
      <c r="B116" s="72" t="s">
        <v>534</v>
      </c>
      <c r="C116" s="18">
        <v>2025</v>
      </c>
      <c r="D116" s="90" t="s">
        <v>531</v>
      </c>
      <c r="E116" s="45" t="s">
        <v>535</v>
      </c>
      <c r="F116" s="73" t="s">
        <v>536</v>
      </c>
      <c r="G116" s="42" t="s">
        <v>537</v>
      </c>
      <c r="H116" s="18"/>
    </row>
    <row r="117" spans="1:8" s="92" customFormat="1" ht="30" customHeight="1" x14ac:dyDescent="0.2">
      <c r="A117" s="18">
        <v>39</v>
      </c>
      <c r="B117" s="45" t="s">
        <v>538</v>
      </c>
      <c r="C117" s="18">
        <v>2026</v>
      </c>
      <c r="D117" s="90" t="s">
        <v>539</v>
      </c>
      <c r="E117" s="45" t="s">
        <v>540</v>
      </c>
      <c r="F117" s="73" t="s">
        <v>541</v>
      </c>
      <c r="G117" s="60" t="s">
        <v>542</v>
      </c>
      <c r="H117" s="91"/>
    </row>
    <row r="118" spans="1:8" ht="30" customHeight="1" x14ac:dyDescent="0.2">
      <c r="A118" s="18">
        <v>40</v>
      </c>
      <c r="B118" s="72" t="s">
        <v>543</v>
      </c>
      <c r="C118" s="18">
        <v>2026</v>
      </c>
      <c r="D118" s="90" t="s">
        <v>539</v>
      </c>
      <c r="E118" s="45" t="s">
        <v>544</v>
      </c>
      <c r="F118" s="73" t="s">
        <v>545</v>
      </c>
      <c r="G118" s="42" t="s">
        <v>546</v>
      </c>
      <c r="H118" s="89"/>
    </row>
    <row r="119" spans="1:8" ht="21" customHeight="1" x14ac:dyDescent="0.2">
      <c r="A119" s="17"/>
      <c r="B119" s="48"/>
      <c r="C119" s="17"/>
      <c r="D119" s="50"/>
      <c r="E119" s="51" t="s">
        <v>547</v>
      </c>
      <c r="F119" s="52"/>
      <c r="G119" s="53"/>
      <c r="H119" s="54"/>
    </row>
    <row r="120" spans="1:8" ht="30" customHeight="1" x14ac:dyDescent="0.2">
      <c r="A120" s="18">
        <v>1</v>
      </c>
      <c r="B120" s="93" t="s">
        <v>548</v>
      </c>
      <c r="C120" s="18">
        <v>2012</v>
      </c>
      <c r="D120" s="20" t="s">
        <v>549</v>
      </c>
      <c r="E120" s="94" t="s">
        <v>550</v>
      </c>
      <c r="F120" s="22" t="s">
        <v>551</v>
      </c>
      <c r="G120" s="20" t="s">
        <v>552</v>
      </c>
      <c r="H120" s="18"/>
    </row>
    <row r="121" spans="1:8" ht="30" customHeight="1" x14ac:dyDescent="0.2">
      <c r="A121" s="18">
        <v>2</v>
      </c>
      <c r="B121" s="29" t="s">
        <v>553</v>
      </c>
      <c r="C121" s="18">
        <v>2003</v>
      </c>
      <c r="D121" s="20" t="s">
        <v>554</v>
      </c>
      <c r="E121" s="94" t="s">
        <v>555</v>
      </c>
      <c r="F121" s="22" t="s">
        <v>556</v>
      </c>
      <c r="G121" s="37" t="s">
        <v>557</v>
      </c>
      <c r="H121" s="18" t="s">
        <v>23</v>
      </c>
    </row>
    <row r="122" spans="1:8" ht="30" customHeight="1" x14ac:dyDescent="0.2">
      <c r="A122" s="18">
        <v>3</v>
      </c>
      <c r="B122" s="93" t="s">
        <v>558</v>
      </c>
      <c r="C122" s="18">
        <v>2016</v>
      </c>
      <c r="D122" s="20" t="s">
        <v>559</v>
      </c>
      <c r="E122" s="94" t="s">
        <v>560</v>
      </c>
      <c r="F122" s="22" t="s">
        <v>561</v>
      </c>
      <c r="G122" s="37" t="s">
        <v>562</v>
      </c>
      <c r="H122" s="18"/>
    </row>
    <row r="123" spans="1:8" ht="30" customHeight="1" x14ac:dyDescent="0.2">
      <c r="A123" s="18">
        <v>4</v>
      </c>
      <c r="B123" s="26" t="s">
        <v>563</v>
      </c>
      <c r="C123" s="18">
        <v>2017</v>
      </c>
      <c r="D123" s="20" t="s">
        <v>564</v>
      </c>
      <c r="E123" s="21" t="s">
        <v>565</v>
      </c>
      <c r="F123" s="22" t="s">
        <v>566</v>
      </c>
      <c r="G123" s="20" t="s">
        <v>567</v>
      </c>
      <c r="H123" s="18"/>
    </row>
    <row r="124" spans="1:8" ht="30" customHeight="1" x14ac:dyDescent="0.2">
      <c r="A124" s="18">
        <v>5</v>
      </c>
      <c r="B124" s="26" t="s">
        <v>568</v>
      </c>
      <c r="C124" s="18">
        <v>2017</v>
      </c>
      <c r="D124" s="20" t="s">
        <v>569</v>
      </c>
      <c r="E124" s="29" t="s">
        <v>570</v>
      </c>
      <c r="F124" s="22" t="s">
        <v>571</v>
      </c>
      <c r="G124" s="42" t="s">
        <v>572</v>
      </c>
      <c r="H124" s="95"/>
    </row>
    <row r="125" spans="1:8" ht="30" customHeight="1" x14ac:dyDescent="0.2">
      <c r="A125" s="18">
        <v>6</v>
      </c>
      <c r="B125" s="26" t="s">
        <v>573</v>
      </c>
      <c r="C125" s="18">
        <v>2018</v>
      </c>
      <c r="D125" s="20" t="s">
        <v>574</v>
      </c>
      <c r="E125" s="21" t="s">
        <v>575</v>
      </c>
      <c r="F125" s="22" t="s">
        <v>576</v>
      </c>
      <c r="G125" s="20" t="s">
        <v>577</v>
      </c>
      <c r="H125" s="18"/>
    </row>
    <row r="126" spans="1:8" ht="30" customHeight="1" x14ac:dyDescent="0.2">
      <c r="A126" s="18">
        <v>7</v>
      </c>
      <c r="B126" s="26" t="s">
        <v>578</v>
      </c>
      <c r="C126" s="18">
        <v>2018</v>
      </c>
      <c r="D126" s="20" t="s">
        <v>579</v>
      </c>
      <c r="E126" s="21" t="s">
        <v>580</v>
      </c>
      <c r="F126" s="22" t="s">
        <v>581</v>
      </c>
      <c r="G126" s="20" t="s">
        <v>582</v>
      </c>
      <c r="H126" s="18" t="s">
        <v>23</v>
      </c>
    </row>
    <row r="127" spans="1:8" ht="30" customHeight="1" x14ac:dyDescent="0.2">
      <c r="A127" s="18">
        <v>8</v>
      </c>
      <c r="B127" s="26" t="s">
        <v>583</v>
      </c>
      <c r="C127" s="18">
        <v>2018</v>
      </c>
      <c r="D127" s="20" t="s">
        <v>584</v>
      </c>
      <c r="E127" s="21" t="s">
        <v>585</v>
      </c>
      <c r="F127" s="22" t="s">
        <v>586</v>
      </c>
      <c r="G127" s="20" t="s">
        <v>587</v>
      </c>
      <c r="H127" s="18"/>
    </row>
    <row r="128" spans="1:8" ht="30" customHeight="1" x14ac:dyDescent="0.2">
      <c r="A128" s="18">
        <v>9</v>
      </c>
      <c r="B128" s="26" t="s">
        <v>588</v>
      </c>
      <c r="C128" s="18">
        <v>2019</v>
      </c>
      <c r="D128" s="20" t="s">
        <v>589</v>
      </c>
      <c r="E128" s="21" t="s">
        <v>590</v>
      </c>
      <c r="F128" s="22" t="s">
        <v>591</v>
      </c>
      <c r="G128" s="20" t="s">
        <v>592</v>
      </c>
      <c r="H128" s="18" t="s">
        <v>23</v>
      </c>
    </row>
    <row r="129" spans="1:8" s="32" customFormat="1" ht="30" customHeight="1" x14ac:dyDescent="0.2">
      <c r="A129" s="18">
        <v>10</v>
      </c>
      <c r="B129" s="26" t="s">
        <v>593</v>
      </c>
      <c r="C129" s="18">
        <v>2019</v>
      </c>
      <c r="D129" s="20" t="s">
        <v>594</v>
      </c>
      <c r="E129" s="20" t="s">
        <v>595</v>
      </c>
      <c r="F129" s="22" t="s">
        <v>596</v>
      </c>
      <c r="G129" s="20" t="s">
        <v>597</v>
      </c>
      <c r="H129" s="96"/>
    </row>
    <row r="130" spans="1:8" s="32" customFormat="1" ht="30" customHeight="1" x14ac:dyDescent="0.2">
      <c r="A130" s="18">
        <v>11</v>
      </c>
      <c r="B130" s="26" t="s">
        <v>598</v>
      </c>
      <c r="C130" s="18">
        <v>2019</v>
      </c>
      <c r="D130" s="20" t="s">
        <v>599</v>
      </c>
      <c r="E130" s="29" t="s">
        <v>600</v>
      </c>
      <c r="F130" s="22" t="s">
        <v>601</v>
      </c>
      <c r="G130" s="20" t="s">
        <v>602</v>
      </c>
      <c r="H130" s="22"/>
    </row>
    <row r="131" spans="1:8" s="32" customFormat="1" ht="30" customHeight="1" x14ac:dyDescent="0.2">
      <c r="A131" s="18">
        <v>12</v>
      </c>
      <c r="B131" s="26" t="s">
        <v>603</v>
      </c>
      <c r="C131" s="39">
        <v>2019</v>
      </c>
      <c r="D131" s="31" t="s">
        <v>145</v>
      </c>
      <c r="E131" s="29" t="s">
        <v>604</v>
      </c>
      <c r="F131" s="22" t="s">
        <v>605</v>
      </c>
      <c r="G131" s="20" t="s">
        <v>606</v>
      </c>
      <c r="H131" s="22"/>
    </row>
    <row r="132" spans="1:8" s="33" customFormat="1" ht="50.25" customHeight="1" x14ac:dyDescent="0.2">
      <c r="A132" s="18">
        <v>13</v>
      </c>
      <c r="B132" s="31" t="s">
        <v>607</v>
      </c>
      <c r="C132" s="18">
        <v>2020</v>
      </c>
      <c r="D132" s="20" t="s">
        <v>608</v>
      </c>
      <c r="E132" s="31" t="s">
        <v>609</v>
      </c>
      <c r="F132" s="22" t="s">
        <v>610</v>
      </c>
      <c r="G132" s="38" t="s">
        <v>611</v>
      </c>
      <c r="H132" s="96" t="s">
        <v>23</v>
      </c>
    </row>
    <row r="133" spans="1:8" s="33" customFormat="1" ht="30.75" customHeight="1" x14ac:dyDescent="0.2">
      <c r="A133" s="18">
        <v>14</v>
      </c>
      <c r="B133" s="26" t="s">
        <v>612</v>
      </c>
      <c r="C133" s="18">
        <v>2020</v>
      </c>
      <c r="D133" s="20" t="s">
        <v>613</v>
      </c>
      <c r="E133" s="29" t="s">
        <v>614</v>
      </c>
      <c r="F133" s="22" t="s">
        <v>615</v>
      </c>
      <c r="G133" s="38" t="s">
        <v>616</v>
      </c>
      <c r="H133" s="97"/>
    </row>
    <row r="134" spans="1:8" s="33" customFormat="1" ht="45" customHeight="1" x14ac:dyDescent="0.2">
      <c r="A134" s="18">
        <v>15</v>
      </c>
      <c r="B134" s="31" t="s">
        <v>617</v>
      </c>
      <c r="C134" s="18">
        <v>2020</v>
      </c>
      <c r="D134" s="20" t="s">
        <v>618</v>
      </c>
      <c r="E134" s="31" t="s">
        <v>619</v>
      </c>
      <c r="F134" s="22" t="s">
        <v>620</v>
      </c>
      <c r="G134" s="38" t="s">
        <v>621</v>
      </c>
      <c r="H134" s="96" t="s">
        <v>23</v>
      </c>
    </row>
    <row r="135" spans="1:8" s="98" customFormat="1" ht="30" customHeight="1" x14ac:dyDescent="0.2">
      <c r="A135" s="18">
        <v>16</v>
      </c>
      <c r="B135" s="20" t="s">
        <v>622</v>
      </c>
      <c r="C135" s="18">
        <v>2020</v>
      </c>
      <c r="D135" s="20" t="s">
        <v>623</v>
      </c>
      <c r="E135" s="20" t="s">
        <v>624</v>
      </c>
      <c r="F135" s="22" t="s">
        <v>625</v>
      </c>
      <c r="G135" s="23" t="s">
        <v>626</v>
      </c>
      <c r="H135" s="97"/>
    </row>
    <row r="136" spans="1:8" s="98" customFormat="1" ht="30.75" customHeight="1" x14ac:dyDescent="0.2">
      <c r="A136" s="18">
        <v>17</v>
      </c>
      <c r="B136" s="36" t="s">
        <v>627</v>
      </c>
      <c r="C136" s="18">
        <v>2022</v>
      </c>
      <c r="D136" s="20" t="s">
        <v>628</v>
      </c>
      <c r="E136" s="20" t="s">
        <v>629</v>
      </c>
      <c r="F136" s="22" t="s">
        <v>630</v>
      </c>
      <c r="G136" s="38" t="s">
        <v>631</v>
      </c>
      <c r="H136" s="96" t="s">
        <v>23</v>
      </c>
    </row>
    <row r="137" spans="1:8" s="98" customFormat="1" ht="30.75" customHeight="1" x14ac:dyDescent="0.2">
      <c r="A137" s="18">
        <v>18</v>
      </c>
      <c r="B137" s="36" t="s">
        <v>632</v>
      </c>
      <c r="C137" s="18">
        <v>2022</v>
      </c>
      <c r="D137" s="20" t="s">
        <v>633</v>
      </c>
      <c r="E137" s="20" t="s">
        <v>619</v>
      </c>
      <c r="F137" s="22" t="s">
        <v>634</v>
      </c>
      <c r="G137" s="20" t="s">
        <v>635</v>
      </c>
      <c r="H137" s="96"/>
    </row>
    <row r="138" spans="1:8" s="100" customFormat="1" ht="47.25" customHeight="1" x14ac:dyDescent="0.2">
      <c r="A138" s="18">
        <v>19</v>
      </c>
      <c r="B138" s="99" t="s">
        <v>636</v>
      </c>
      <c r="C138" s="18">
        <v>2022</v>
      </c>
      <c r="D138" s="20" t="s">
        <v>637</v>
      </c>
      <c r="E138" s="29" t="s">
        <v>638</v>
      </c>
      <c r="F138" s="22" t="s">
        <v>639</v>
      </c>
      <c r="G138" s="42" t="s">
        <v>640</v>
      </c>
      <c r="H138" s="96"/>
    </row>
    <row r="139" spans="1:8" s="98" customFormat="1" ht="31.5" customHeight="1" x14ac:dyDescent="0.2">
      <c r="A139" s="18">
        <v>20</v>
      </c>
      <c r="B139" s="37" t="s">
        <v>641</v>
      </c>
      <c r="C139" s="18">
        <v>2023</v>
      </c>
      <c r="D139" s="20" t="s">
        <v>642</v>
      </c>
      <c r="E139" s="29" t="s">
        <v>643</v>
      </c>
      <c r="F139" s="22" t="s">
        <v>644</v>
      </c>
      <c r="G139" s="23" t="s">
        <v>645</v>
      </c>
      <c r="H139" s="96"/>
    </row>
    <row r="140" spans="1:8" s="98" customFormat="1" ht="30" customHeight="1" x14ac:dyDescent="0.2">
      <c r="A140" s="18">
        <v>21</v>
      </c>
      <c r="B140" s="37" t="s">
        <v>646</v>
      </c>
      <c r="C140" s="18">
        <v>2023</v>
      </c>
      <c r="D140" s="3" t="s">
        <v>647</v>
      </c>
      <c r="E140" s="29" t="s">
        <v>648</v>
      </c>
      <c r="F140" s="22" t="s">
        <v>649</v>
      </c>
      <c r="G140" s="23" t="s">
        <v>650</v>
      </c>
      <c r="H140" s="96"/>
    </row>
    <row r="141" spans="1:8" s="98" customFormat="1" ht="30" customHeight="1" x14ac:dyDescent="0.2">
      <c r="A141" s="18">
        <v>22</v>
      </c>
      <c r="B141" s="37" t="s">
        <v>651</v>
      </c>
      <c r="C141" s="18">
        <v>2023</v>
      </c>
      <c r="D141" s="20" t="s">
        <v>652</v>
      </c>
      <c r="E141" s="29" t="s">
        <v>653</v>
      </c>
      <c r="F141" s="22" t="s">
        <v>654</v>
      </c>
      <c r="G141" s="20" t="s">
        <v>655</v>
      </c>
      <c r="H141" s="96"/>
    </row>
    <row r="142" spans="1:8" s="98" customFormat="1" ht="30" customHeight="1" x14ac:dyDescent="0.2">
      <c r="A142" s="18">
        <v>23</v>
      </c>
      <c r="B142" s="37" t="s">
        <v>656</v>
      </c>
      <c r="C142" s="18">
        <v>2023</v>
      </c>
      <c r="D142" s="3" t="s">
        <v>642</v>
      </c>
      <c r="E142" s="29" t="s">
        <v>657</v>
      </c>
      <c r="F142" s="22" t="s">
        <v>658</v>
      </c>
      <c r="G142" s="28" t="s">
        <v>659</v>
      </c>
      <c r="H142" s="96" t="s">
        <v>23</v>
      </c>
    </row>
    <row r="143" spans="1:8" s="98" customFormat="1" ht="30" customHeight="1" x14ac:dyDescent="0.2">
      <c r="A143" s="18">
        <v>24</v>
      </c>
      <c r="B143" s="60" t="s">
        <v>660</v>
      </c>
      <c r="C143" s="18">
        <v>2024</v>
      </c>
      <c r="D143" s="20" t="s">
        <v>652</v>
      </c>
      <c r="E143" s="29" t="s">
        <v>661</v>
      </c>
      <c r="F143" s="22" t="s">
        <v>662</v>
      </c>
      <c r="G143" s="38" t="s">
        <v>663</v>
      </c>
      <c r="H143" s="96"/>
    </row>
    <row r="144" spans="1:8" s="98" customFormat="1" ht="30" customHeight="1" x14ac:dyDescent="0.2">
      <c r="A144" s="18">
        <v>25</v>
      </c>
      <c r="B144" s="45" t="s">
        <v>664</v>
      </c>
      <c r="C144" s="18">
        <v>2024</v>
      </c>
      <c r="D144" s="90" t="s">
        <v>665</v>
      </c>
      <c r="E144" s="45" t="s">
        <v>666</v>
      </c>
      <c r="F144" s="47" t="s">
        <v>667</v>
      </c>
      <c r="G144" s="38" t="s">
        <v>668</v>
      </c>
      <c r="H144" s="96"/>
    </row>
    <row r="145" spans="1:8" s="98" customFormat="1" ht="30" customHeight="1" x14ac:dyDescent="0.2">
      <c r="A145" s="18">
        <v>26</v>
      </c>
      <c r="B145" s="45" t="s">
        <v>669</v>
      </c>
      <c r="C145" s="18">
        <v>2025</v>
      </c>
      <c r="D145" s="90" t="s">
        <v>670</v>
      </c>
      <c r="E145" s="45" t="s">
        <v>643</v>
      </c>
      <c r="F145" s="47" t="s">
        <v>671</v>
      </c>
      <c r="G145" s="90" t="s">
        <v>672</v>
      </c>
      <c r="H145" s="96" t="s">
        <v>23</v>
      </c>
    </row>
    <row r="146" spans="1:8" s="100" customFormat="1" ht="30" customHeight="1" x14ac:dyDescent="0.2">
      <c r="A146" s="18">
        <v>27</v>
      </c>
      <c r="B146" s="20" t="s">
        <v>673</v>
      </c>
      <c r="C146" s="18">
        <v>2026</v>
      </c>
      <c r="D146" s="99" t="s">
        <v>674</v>
      </c>
      <c r="E146" s="45" t="s">
        <v>675</v>
      </c>
      <c r="F146" s="73" t="s">
        <v>676</v>
      </c>
      <c r="G146" s="90" t="s">
        <v>677</v>
      </c>
      <c r="H146" s="96"/>
    </row>
    <row r="147" spans="1:8" s="100" customFormat="1" ht="30" customHeight="1" x14ac:dyDescent="0.2">
      <c r="A147" s="18">
        <v>28</v>
      </c>
      <c r="B147" s="20" t="s">
        <v>678</v>
      </c>
      <c r="C147" s="18">
        <v>2026</v>
      </c>
      <c r="D147" s="3" t="s">
        <v>679</v>
      </c>
      <c r="E147" s="45" t="s">
        <v>680</v>
      </c>
      <c r="F147" s="73" t="s">
        <v>681</v>
      </c>
      <c r="G147" s="90" t="s">
        <v>682</v>
      </c>
      <c r="H147" s="96"/>
    </row>
    <row r="148" spans="1:8" s="98" customFormat="1" ht="21" customHeight="1" x14ac:dyDescent="0.2">
      <c r="A148" s="18"/>
      <c r="B148" s="48"/>
      <c r="C148" s="17"/>
      <c r="D148" s="50"/>
      <c r="E148" s="51" t="s">
        <v>683</v>
      </c>
      <c r="F148" s="52"/>
      <c r="G148" s="101"/>
      <c r="H148" s="102"/>
    </row>
    <row r="149" spans="1:8" s="98" customFormat="1" ht="30" customHeight="1" x14ac:dyDescent="0.2">
      <c r="A149" s="18">
        <v>1</v>
      </c>
      <c r="B149" s="68" t="s">
        <v>684</v>
      </c>
      <c r="C149" s="18">
        <v>2015</v>
      </c>
      <c r="D149" s="20" t="s">
        <v>685</v>
      </c>
      <c r="E149" s="62" t="s">
        <v>686</v>
      </c>
      <c r="F149" s="22" t="s">
        <v>687</v>
      </c>
      <c r="G149" s="37" t="s">
        <v>688</v>
      </c>
      <c r="H149" s="18"/>
    </row>
    <row r="150" spans="1:8" s="98" customFormat="1" ht="30" customHeight="1" x14ac:dyDescent="0.2">
      <c r="A150" s="18">
        <v>2</v>
      </c>
      <c r="B150" s="68" t="s">
        <v>689</v>
      </c>
      <c r="C150" s="18">
        <v>2016</v>
      </c>
      <c r="D150" s="20" t="s">
        <v>685</v>
      </c>
      <c r="E150" s="21" t="s">
        <v>690</v>
      </c>
      <c r="F150" s="22" t="s">
        <v>691</v>
      </c>
      <c r="G150" s="29" t="s">
        <v>692</v>
      </c>
      <c r="H150" s="18" t="s">
        <v>23</v>
      </c>
    </row>
    <row r="151" spans="1:8" s="98" customFormat="1" ht="30" customHeight="1" x14ac:dyDescent="0.2">
      <c r="A151" s="18">
        <v>3</v>
      </c>
      <c r="B151" s="26" t="s">
        <v>693</v>
      </c>
      <c r="C151" s="18">
        <v>2018</v>
      </c>
      <c r="D151" s="20" t="s">
        <v>694</v>
      </c>
      <c r="E151" s="29" t="s">
        <v>695</v>
      </c>
      <c r="F151" s="22" t="s">
        <v>696</v>
      </c>
      <c r="G151" s="44" t="s">
        <v>697</v>
      </c>
      <c r="H151" s="18" t="s">
        <v>23</v>
      </c>
    </row>
    <row r="152" spans="1:8" s="98" customFormat="1" ht="30" customHeight="1" x14ac:dyDescent="0.2">
      <c r="A152" s="18">
        <v>4</v>
      </c>
      <c r="B152" s="29" t="s">
        <v>698</v>
      </c>
      <c r="C152" s="18">
        <v>2018</v>
      </c>
      <c r="D152" s="20" t="s">
        <v>699</v>
      </c>
      <c r="E152" s="29" t="s">
        <v>700</v>
      </c>
      <c r="F152" s="22" t="s">
        <v>701</v>
      </c>
      <c r="G152" s="28" t="s">
        <v>702</v>
      </c>
      <c r="H152" s="18"/>
    </row>
    <row r="153" spans="1:8" s="98" customFormat="1" ht="30" customHeight="1" x14ac:dyDescent="0.2">
      <c r="A153" s="18">
        <v>5</v>
      </c>
      <c r="B153" s="31" t="s">
        <v>703</v>
      </c>
      <c r="C153" s="39">
        <v>2020</v>
      </c>
      <c r="D153" s="20" t="s">
        <v>699</v>
      </c>
      <c r="E153" s="31" t="s">
        <v>704</v>
      </c>
      <c r="F153" s="22" t="s">
        <v>705</v>
      </c>
      <c r="G153" s="28" t="s">
        <v>706</v>
      </c>
      <c r="H153" s="18"/>
    </row>
    <row r="154" spans="1:8" s="98" customFormat="1" ht="30" customHeight="1" x14ac:dyDescent="0.2">
      <c r="A154" s="18">
        <v>6</v>
      </c>
      <c r="B154" s="36" t="s">
        <v>707</v>
      </c>
      <c r="C154" s="39">
        <v>2021</v>
      </c>
      <c r="D154" s="20" t="s">
        <v>708</v>
      </c>
      <c r="E154" s="36" t="s">
        <v>709</v>
      </c>
      <c r="F154" s="22" t="s">
        <v>710</v>
      </c>
      <c r="G154" s="23" t="s">
        <v>711</v>
      </c>
      <c r="H154" s="18" t="s">
        <v>23</v>
      </c>
    </row>
    <row r="155" spans="1:8" s="98" customFormat="1" ht="30" customHeight="1" x14ac:dyDescent="0.2">
      <c r="A155" s="18">
        <v>7</v>
      </c>
      <c r="B155" s="37" t="s">
        <v>712</v>
      </c>
      <c r="C155" s="18">
        <v>2023</v>
      </c>
      <c r="D155" s="20" t="s">
        <v>699</v>
      </c>
      <c r="E155" s="29" t="s">
        <v>713</v>
      </c>
      <c r="F155" s="22" t="s">
        <v>714</v>
      </c>
      <c r="G155" s="23" t="s">
        <v>715</v>
      </c>
      <c r="H155" s="18"/>
    </row>
    <row r="156" spans="1:8" s="98" customFormat="1" ht="30" customHeight="1" x14ac:dyDescent="0.2">
      <c r="A156" s="18">
        <v>8</v>
      </c>
      <c r="B156" s="37" t="s">
        <v>716</v>
      </c>
      <c r="C156" s="18">
        <v>2023</v>
      </c>
      <c r="D156" s="20" t="s">
        <v>717</v>
      </c>
      <c r="E156" s="29" t="s">
        <v>718</v>
      </c>
      <c r="F156" s="22" t="s">
        <v>719</v>
      </c>
      <c r="G156" s="103" t="s">
        <v>720</v>
      </c>
      <c r="H156" s="18"/>
    </row>
    <row r="157" spans="1:8" s="98" customFormat="1" ht="30" customHeight="1" x14ac:dyDescent="0.2">
      <c r="A157" s="18">
        <v>9</v>
      </c>
      <c r="B157" s="45" t="s">
        <v>721</v>
      </c>
      <c r="C157" s="18">
        <v>2026</v>
      </c>
      <c r="D157" s="104" t="s">
        <v>722</v>
      </c>
      <c r="E157" s="45" t="s">
        <v>723</v>
      </c>
      <c r="F157" s="73" t="s">
        <v>724</v>
      </c>
      <c r="G157" s="28" t="s">
        <v>725</v>
      </c>
      <c r="H157" s="18"/>
    </row>
    <row r="158" spans="1:8" s="98" customFormat="1" ht="21" customHeight="1" x14ac:dyDescent="0.2">
      <c r="A158" s="18"/>
      <c r="B158" s="48"/>
      <c r="C158" s="17"/>
      <c r="D158" s="50"/>
      <c r="E158" s="51" t="s">
        <v>726</v>
      </c>
      <c r="F158" s="52"/>
      <c r="G158" s="101"/>
      <c r="H158" s="102"/>
    </row>
    <row r="159" spans="1:8" ht="30" customHeight="1" x14ac:dyDescent="0.2">
      <c r="A159" s="18">
        <v>1</v>
      </c>
      <c r="B159" s="28" t="s">
        <v>727</v>
      </c>
      <c r="C159" s="18">
        <v>2018</v>
      </c>
      <c r="D159" s="20" t="s">
        <v>728</v>
      </c>
      <c r="E159" s="28" t="s">
        <v>729</v>
      </c>
      <c r="F159" s="43" t="s">
        <v>730</v>
      </c>
      <c r="G159" s="105" t="s">
        <v>731</v>
      </c>
      <c r="H159" s="96" t="s">
        <v>23</v>
      </c>
    </row>
    <row r="160" spans="1:8" ht="30" customHeight="1" x14ac:dyDescent="0.2">
      <c r="A160" s="18">
        <v>2</v>
      </c>
      <c r="B160" s="26" t="s">
        <v>732</v>
      </c>
      <c r="C160" s="18">
        <v>2020</v>
      </c>
      <c r="D160" s="20" t="s">
        <v>733</v>
      </c>
      <c r="E160" s="29" t="s">
        <v>734</v>
      </c>
      <c r="F160" s="22" t="s">
        <v>735</v>
      </c>
      <c r="G160" s="31" t="s">
        <v>736</v>
      </c>
      <c r="H160" s="18"/>
    </row>
    <row r="161" spans="1:8" ht="46.5" customHeight="1" x14ac:dyDescent="0.2">
      <c r="A161" s="18">
        <v>3</v>
      </c>
      <c r="B161" s="26" t="s">
        <v>737</v>
      </c>
      <c r="C161" s="18">
        <v>2020</v>
      </c>
      <c r="D161" s="20" t="s">
        <v>738</v>
      </c>
      <c r="E161" s="29" t="s">
        <v>739</v>
      </c>
      <c r="F161" s="22" t="s">
        <v>740</v>
      </c>
      <c r="G161" s="31" t="s">
        <v>741</v>
      </c>
      <c r="H161" s="18"/>
    </row>
    <row r="162" spans="1:8" ht="30.75" customHeight="1" x14ac:dyDescent="0.2">
      <c r="A162" s="18">
        <v>4</v>
      </c>
      <c r="B162" s="26" t="s">
        <v>742</v>
      </c>
      <c r="C162" s="18">
        <v>2020</v>
      </c>
      <c r="D162" s="20" t="s">
        <v>743</v>
      </c>
      <c r="E162" s="29" t="s">
        <v>744</v>
      </c>
      <c r="F162" s="22" t="s">
        <v>745</v>
      </c>
      <c r="G162" s="31" t="s">
        <v>746</v>
      </c>
      <c r="H162" s="18"/>
    </row>
    <row r="163" spans="1:8" ht="30" customHeight="1" x14ac:dyDescent="0.2">
      <c r="A163" s="18">
        <v>5</v>
      </c>
      <c r="B163" s="26" t="s">
        <v>747</v>
      </c>
      <c r="C163" s="18">
        <v>2020</v>
      </c>
      <c r="D163" s="20" t="s">
        <v>748</v>
      </c>
      <c r="E163" s="29" t="s">
        <v>749</v>
      </c>
      <c r="F163" s="22" t="s">
        <v>750</v>
      </c>
      <c r="G163" s="31" t="s">
        <v>751</v>
      </c>
      <c r="H163" s="18"/>
    </row>
    <row r="164" spans="1:8" ht="46.5" customHeight="1" x14ac:dyDescent="0.2">
      <c r="A164" s="18">
        <v>6</v>
      </c>
      <c r="B164" s="26" t="s">
        <v>752</v>
      </c>
      <c r="C164" s="18">
        <v>2020</v>
      </c>
      <c r="D164" s="20" t="s">
        <v>738</v>
      </c>
      <c r="E164" s="29" t="s">
        <v>753</v>
      </c>
      <c r="F164" s="22" t="s">
        <v>754</v>
      </c>
      <c r="G164" s="31" t="s">
        <v>755</v>
      </c>
      <c r="H164" s="18"/>
    </row>
    <row r="165" spans="1:8" s="32" customFormat="1" ht="30.75" customHeight="1" x14ac:dyDescent="0.2">
      <c r="A165" s="18">
        <v>7</v>
      </c>
      <c r="B165" s="31" t="s">
        <v>756</v>
      </c>
      <c r="C165" s="18">
        <v>2020</v>
      </c>
      <c r="D165" s="20" t="s">
        <v>757</v>
      </c>
      <c r="E165" s="31" t="s">
        <v>758</v>
      </c>
      <c r="F165" s="22" t="s">
        <v>759</v>
      </c>
      <c r="G165" s="31" t="s">
        <v>760</v>
      </c>
      <c r="H165" s="18"/>
    </row>
    <row r="166" spans="1:8" s="32" customFormat="1" ht="46.5" customHeight="1" x14ac:dyDescent="0.2">
      <c r="A166" s="18">
        <v>8</v>
      </c>
      <c r="B166" s="31" t="s">
        <v>761</v>
      </c>
      <c r="C166" s="18">
        <v>2020</v>
      </c>
      <c r="D166" s="20" t="s">
        <v>762</v>
      </c>
      <c r="E166" s="29" t="s">
        <v>763</v>
      </c>
      <c r="F166" s="22" t="s">
        <v>764</v>
      </c>
      <c r="G166" s="20" t="s">
        <v>765</v>
      </c>
      <c r="H166" s="18" t="s">
        <v>23</v>
      </c>
    </row>
    <row r="167" spans="1:8" s="32" customFormat="1" ht="30.75" customHeight="1" x14ac:dyDescent="0.2">
      <c r="A167" s="18">
        <v>9</v>
      </c>
      <c r="B167" s="31" t="s">
        <v>766</v>
      </c>
      <c r="C167" s="18">
        <v>2020</v>
      </c>
      <c r="D167" s="20" t="s">
        <v>767</v>
      </c>
      <c r="E167" s="31" t="s">
        <v>768</v>
      </c>
      <c r="F167" s="22" t="s">
        <v>769</v>
      </c>
      <c r="G167" s="20" t="s">
        <v>770</v>
      </c>
      <c r="H167" s="18"/>
    </row>
    <row r="168" spans="1:8" s="32" customFormat="1" ht="30.75" customHeight="1" x14ac:dyDescent="0.2">
      <c r="A168" s="18">
        <v>10</v>
      </c>
      <c r="B168" s="36" t="s">
        <v>771</v>
      </c>
      <c r="C168" s="39">
        <v>2021</v>
      </c>
      <c r="D168" s="31" t="s">
        <v>772</v>
      </c>
      <c r="E168" s="20" t="s">
        <v>773</v>
      </c>
      <c r="F168" s="22" t="s">
        <v>774</v>
      </c>
      <c r="G168" s="20" t="s">
        <v>775</v>
      </c>
      <c r="H168" s="18"/>
    </row>
    <row r="169" spans="1:8" s="32" customFormat="1" ht="59.25" customHeight="1" x14ac:dyDescent="0.2">
      <c r="A169" s="18">
        <v>11</v>
      </c>
      <c r="B169" s="36" t="s">
        <v>776</v>
      </c>
      <c r="C169" s="39">
        <v>2021</v>
      </c>
      <c r="D169" s="20" t="s">
        <v>777</v>
      </c>
      <c r="E169" s="31" t="s">
        <v>778</v>
      </c>
      <c r="F169" s="22" t="s">
        <v>779</v>
      </c>
      <c r="G169" s="37" t="s">
        <v>780</v>
      </c>
      <c r="H169" s="106"/>
    </row>
    <row r="170" spans="1:8" s="32" customFormat="1" ht="43.5" customHeight="1" x14ac:dyDescent="0.2">
      <c r="A170" s="18">
        <v>12</v>
      </c>
      <c r="B170" s="36" t="s">
        <v>781</v>
      </c>
      <c r="C170" s="18">
        <v>2021</v>
      </c>
      <c r="D170" s="20" t="s">
        <v>782</v>
      </c>
      <c r="E170" s="36" t="s">
        <v>783</v>
      </c>
      <c r="F170" s="22" t="s">
        <v>784</v>
      </c>
      <c r="G170" s="20" t="s">
        <v>785</v>
      </c>
      <c r="H170" s="18"/>
    </row>
    <row r="171" spans="1:8" s="32" customFormat="1" ht="30.75" customHeight="1" x14ac:dyDescent="0.2">
      <c r="A171" s="18">
        <v>13</v>
      </c>
      <c r="B171" s="36" t="s">
        <v>786</v>
      </c>
      <c r="C171" s="18">
        <v>2021</v>
      </c>
      <c r="D171" s="20" t="s">
        <v>787</v>
      </c>
      <c r="E171" s="31" t="s">
        <v>788</v>
      </c>
      <c r="F171" s="22" t="s">
        <v>789</v>
      </c>
      <c r="G171" s="29" t="s">
        <v>790</v>
      </c>
      <c r="H171" s="18"/>
    </row>
    <row r="172" spans="1:8" s="32" customFormat="1" ht="45.75" customHeight="1" x14ac:dyDescent="0.2">
      <c r="A172" s="18">
        <v>14</v>
      </c>
      <c r="B172" s="36" t="s">
        <v>791</v>
      </c>
      <c r="C172" s="39">
        <v>2022</v>
      </c>
      <c r="D172" s="20" t="s">
        <v>792</v>
      </c>
      <c r="E172" s="20" t="s">
        <v>793</v>
      </c>
      <c r="F172" s="22" t="s">
        <v>794</v>
      </c>
      <c r="G172" s="38" t="s">
        <v>795</v>
      </c>
      <c r="H172" s="18"/>
    </row>
    <row r="173" spans="1:8" s="32" customFormat="1" ht="46.5" customHeight="1" x14ac:dyDescent="0.2">
      <c r="A173" s="18">
        <v>15</v>
      </c>
      <c r="B173" s="36" t="s">
        <v>796</v>
      </c>
      <c r="C173" s="39">
        <v>2022</v>
      </c>
      <c r="D173" s="20" t="s">
        <v>797</v>
      </c>
      <c r="E173" s="20" t="s">
        <v>798</v>
      </c>
      <c r="F173" s="22" t="s">
        <v>799</v>
      </c>
      <c r="G173" s="38" t="s">
        <v>800</v>
      </c>
      <c r="H173" s="18"/>
    </row>
    <row r="174" spans="1:8" s="32" customFormat="1" ht="30" customHeight="1" x14ac:dyDescent="0.25">
      <c r="A174" s="18">
        <v>16</v>
      </c>
      <c r="B174" s="37" t="s">
        <v>801</v>
      </c>
      <c r="C174" s="39">
        <v>2022</v>
      </c>
      <c r="D174" s="57" t="s">
        <v>802</v>
      </c>
      <c r="E174" s="29" t="s">
        <v>803</v>
      </c>
      <c r="F174" s="22" t="s">
        <v>804</v>
      </c>
      <c r="G174" s="23" t="s">
        <v>805</v>
      </c>
      <c r="H174" s="18"/>
    </row>
    <row r="175" spans="1:8" s="32" customFormat="1" ht="30" customHeight="1" x14ac:dyDescent="0.25">
      <c r="A175" s="18">
        <v>17</v>
      </c>
      <c r="B175" s="37" t="s">
        <v>806</v>
      </c>
      <c r="C175" s="39">
        <v>2022</v>
      </c>
      <c r="D175" s="57" t="s">
        <v>807</v>
      </c>
      <c r="E175" s="29" t="s">
        <v>808</v>
      </c>
      <c r="F175" s="22" t="s">
        <v>809</v>
      </c>
      <c r="G175" s="3" t="s">
        <v>810</v>
      </c>
      <c r="H175" s="18"/>
    </row>
    <row r="176" spans="1:8" s="32" customFormat="1" ht="30" customHeight="1" x14ac:dyDescent="0.2">
      <c r="A176" s="18">
        <v>18</v>
      </c>
      <c r="B176" s="37" t="s">
        <v>811</v>
      </c>
      <c r="C176" s="39">
        <v>2022</v>
      </c>
      <c r="D176" s="37" t="s">
        <v>812</v>
      </c>
      <c r="E176" s="29" t="s">
        <v>813</v>
      </c>
      <c r="F176" s="22" t="s">
        <v>814</v>
      </c>
      <c r="G176" s="20" t="s">
        <v>815</v>
      </c>
      <c r="H176" s="18"/>
    </row>
    <row r="177" spans="1:8" s="32" customFormat="1" ht="30" customHeight="1" x14ac:dyDescent="0.25">
      <c r="A177" s="18">
        <v>19</v>
      </c>
      <c r="B177" s="37" t="s">
        <v>816</v>
      </c>
      <c r="C177" s="107">
        <v>2022</v>
      </c>
      <c r="D177" s="108" t="s">
        <v>817</v>
      </c>
      <c r="E177" s="109" t="s">
        <v>818</v>
      </c>
      <c r="F177" s="22" t="s">
        <v>819</v>
      </c>
      <c r="G177" s="20" t="s">
        <v>820</v>
      </c>
      <c r="H177" s="18"/>
    </row>
    <row r="178" spans="1:8" s="32" customFormat="1" ht="30" customHeight="1" x14ac:dyDescent="0.2">
      <c r="A178" s="18">
        <v>20</v>
      </c>
      <c r="B178" s="37" t="s">
        <v>821</v>
      </c>
      <c r="C178" s="39">
        <v>2023</v>
      </c>
      <c r="D178" s="20" t="s">
        <v>822</v>
      </c>
      <c r="E178" s="29" t="s">
        <v>823</v>
      </c>
      <c r="F178" s="22" t="s">
        <v>824</v>
      </c>
      <c r="G178" s="20" t="s">
        <v>825</v>
      </c>
      <c r="H178" s="18"/>
    </row>
    <row r="179" spans="1:8" s="32" customFormat="1" ht="30" customHeight="1" x14ac:dyDescent="0.2">
      <c r="A179" s="18">
        <v>21</v>
      </c>
      <c r="B179" s="37" t="s">
        <v>826</v>
      </c>
      <c r="C179" s="39">
        <v>2023</v>
      </c>
      <c r="D179" s="20" t="s">
        <v>827</v>
      </c>
      <c r="E179" s="29" t="s">
        <v>828</v>
      </c>
      <c r="F179" s="22" t="s">
        <v>829</v>
      </c>
      <c r="G179" s="20" t="s">
        <v>449</v>
      </c>
      <c r="H179" s="18"/>
    </row>
    <row r="180" spans="1:8" s="32" customFormat="1" ht="30" customHeight="1" x14ac:dyDescent="0.25">
      <c r="A180" s="18">
        <v>22</v>
      </c>
      <c r="B180" s="37" t="s">
        <v>830</v>
      </c>
      <c r="C180" s="39">
        <v>2023</v>
      </c>
      <c r="D180" s="57" t="s">
        <v>831</v>
      </c>
      <c r="E180" s="29" t="s">
        <v>832</v>
      </c>
      <c r="F180" s="22" t="s">
        <v>833</v>
      </c>
      <c r="G180" s="20" t="s">
        <v>834</v>
      </c>
      <c r="H180" s="18"/>
    </row>
    <row r="181" spans="1:8" s="32" customFormat="1" ht="30" customHeight="1" x14ac:dyDescent="0.2">
      <c r="A181" s="18">
        <v>23</v>
      </c>
      <c r="B181" s="37" t="s">
        <v>835</v>
      </c>
      <c r="C181" s="39">
        <v>2023</v>
      </c>
      <c r="D181" s="42" t="s">
        <v>836</v>
      </c>
      <c r="E181" s="29" t="s">
        <v>837</v>
      </c>
      <c r="F181" s="22" t="s">
        <v>838</v>
      </c>
      <c r="G181" s="20" t="s">
        <v>839</v>
      </c>
      <c r="H181" s="18"/>
    </row>
    <row r="182" spans="1:8" s="32" customFormat="1" ht="30" customHeight="1" x14ac:dyDescent="0.2">
      <c r="A182" s="18">
        <v>24</v>
      </c>
      <c r="B182" s="42" t="s">
        <v>840</v>
      </c>
      <c r="C182" s="39">
        <v>2024</v>
      </c>
      <c r="D182" s="110" t="s">
        <v>841</v>
      </c>
      <c r="E182" s="110" t="s">
        <v>842</v>
      </c>
      <c r="F182" s="43" t="s">
        <v>843</v>
      </c>
      <c r="G182" s="111" t="s">
        <v>844</v>
      </c>
      <c r="H182" s="18"/>
    </row>
    <row r="183" spans="1:8" s="32" customFormat="1" ht="30" customHeight="1" x14ac:dyDescent="0.25">
      <c r="A183" s="18">
        <v>25</v>
      </c>
      <c r="B183" s="42" t="s">
        <v>845</v>
      </c>
      <c r="C183" s="39">
        <v>2024</v>
      </c>
      <c r="D183" s="57" t="s">
        <v>846</v>
      </c>
      <c r="E183" s="20" t="s">
        <v>847</v>
      </c>
      <c r="F183" s="43" t="s">
        <v>848</v>
      </c>
      <c r="G183" s="42" t="s">
        <v>849</v>
      </c>
      <c r="H183" s="18" t="s">
        <v>23</v>
      </c>
    </row>
    <row r="184" spans="1:8" s="32" customFormat="1" ht="30" customHeight="1" x14ac:dyDescent="0.25">
      <c r="A184" s="18">
        <v>26</v>
      </c>
      <c r="B184" s="20" t="s">
        <v>850</v>
      </c>
      <c r="C184" s="39">
        <v>2024</v>
      </c>
      <c r="D184" s="57" t="s">
        <v>851</v>
      </c>
      <c r="E184" s="112" t="s">
        <v>852</v>
      </c>
      <c r="F184" s="43" t="s">
        <v>853</v>
      </c>
      <c r="G184" s="42" t="s">
        <v>854</v>
      </c>
      <c r="H184" s="18"/>
    </row>
    <row r="185" spans="1:8" s="58" customFormat="1" ht="30" customHeight="1" x14ac:dyDescent="0.2">
      <c r="A185" s="18">
        <v>27</v>
      </c>
      <c r="B185" s="45" t="s">
        <v>855</v>
      </c>
      <c r="C185" s="39">
        <v>2024</v>
      </c>
      <c r="D185" s="20" t="s">
        <v>856</v>
      </c>
      <c r="E185" s="45" t="s">
        <v>857</v>
      </c>
      <c r="F185" s="73">
        <v>979199480</v>
      </c>
      <c r="G185" s="42" t="s">
        <v>858</v>
      </c>
      <c r="H185" s="18"/>
    </row>
    <row r="186" spans="1:8" s="32" customFormat="1" ht="30" customHeight="1" x14ac:dyDescent="0.2">
      <c r="A186" s="18">
        <v>28</v>
      </c>
      <c r="B186" s="45" t="s">
        <v>859</v>
      </c>
      <c r="C186" s="39">
        <v>2024</v>
      </c>
      <c r="D186" s="3" t="s">
        <v>851</v>
      </c>
      <c r="E186" s="45" t="s">
        <v>860</v>
      </c>
      <c r="F186" s="73" t="s">
        <v>861</v>
      </c>
      <c r="G186" s="42" t="s">
        <v>862</v>
      </c>
      <c r="H186" s="18"/>
    </row>
    <row r="187" spans="1:8" s="32" customFormat="1" ht="30" customHeight="1" x14ac:dyDescent="0.2">
      <c r="A187" s="18">
        <v>29</v>
      </c>
      <c r="B187" s="45" t="s">
        <v>863</v>
      </c>
      <c r="C187" s="113">
        <v>2024</v>
      </c>
      <c r="D187" s="20" t="s">
        <v>864</v>
      </c>
      <c r="E187" s="45" t="s">
        <v>865</v>
      </c>
      <c r="F187" s="47" t="s">
        <v>866</v>
      </c>
      <c r="G187" s="90" t="s">
        <v>867</v>
      </c>
      <c r="H187" s="18"/>
    </row>
    <row r="188" spans="1:8" s="32" customFormat="1" ht="30" customHeight="1" x14ac:dyDescent="0.2">
      <c r="A188" s="18">
        <v>30</v>
      </c>
      <c r="B188" s="45" t="s">
        <v>868</v>
      </c>
      <c r="C188" s="18">
        <v>2024</v>
      </c>
      <c r="D188" s="20" t="s">
        <v>864</v>
      </c>
      <c r="E188" s="45" t="s">
        <v>803</v>
      </c>
      <c r="F188" s="47" t="s">
        <v>869</v>
      </c>
      <c r="G188" s="90" t="s">
        <v>870</v>
      </c>
      <c r="H188" s="18"/>
    </row>
    <row r="189" spans="1:8" s="32" customFormat="1" ht="30" customHeight="1" x14ac:dyDescent="0.2">
      <c r="A189" s="18">
        <v>31</v>
      </c>
      <c r="B189" s="45" t="s">
        <v>871</v>
      </c>
      <c r="C189" s="18">
        <v>2024</v>
      </c>
      <c r="D189" s="20" t="s">
        <v>864</v>
      </c>
      <c r="E189" s="45" t="s">
        <v>872</v>
      </c>
      <c r="F189" s="47" t="s">
        <v>873</v>
      </c>
      <c r="G189" s="90" t="s">
        <v>874</v>
      </c>
      <c r="H189" s="18"/>
    </row>
    <row r="190" spans="1:8" s="32" customFormat="1" ht="30" customHeight="1" x14ac:dyDescent="0.2">
      <c r="A190" s="18">
        <v>32</v>
      </c>
      <c r="B190" s="45" t="s">
        <v>875</v>
      </c>
      <c r="C190" s="18">
        <v>2024</v>
      </c>
      <c r="D190" s="20" t="s">
        <v>864</v>
      </c>
      <c r="E190" s="45" t="s">
        <v>803</v>
      </c>
      <c r="F190" s="47" t="s">
        <v>876</v>
      </c>
      <c r="G190" s="74" t="s">
        <v>877</v>
      </c>
      <c r="H190" s="18" t="s">
        <v>23</v>
      </c>
    </row>
    <row r="191" spans="1:8" s="32" customFormat="1" ht="30" customHeight="1" x14ac:dyDescent="0.2">
      <c r="A191" s="18">
        <v>33</v>
      </c>
      <c r="B191" s="45" t="s">
        <v>878</v>
      </c>
      <c r="C191" s="18">
        <v>2024</v>
      </c>
      <c r="D191" s="20" t="s">
        <v>864</v>
      </c>
      <c r="E191" s="45" t="s">
        <v>879</v>
      </c>
      <c r="F191" s="47" t="s">
        <v>880</v>
      </c>
      <c r="G191" s="74" t="s">
        <v>881</v>
      </c>
      <c r="H191" s="18"/>
    </row>
    <row r="192" spans="1:8" s="32" customFormat="1" ht="30" customHeight="1" x14ac:dyDescent="0.2">
      <c r="A192" s="18">
        <v>34</v>
      </c>
      <c r="B192" s="45" t="s">
        <v>882</v>
      </c>
      <c r="C192" s="18">
        <v>2024</v>
      </c>
      <c r="D192" s="20" t="s">
        <v>864</v>
      </c>
      <c r="E192" s="45" t="s">
        <v>788</v>
      </c>
      <c r="F192" s="47" t="s">
        <v>883</v>
      </c>
      <c r="G192" s="74" t="s">
        <v>537</v>
      </c>
      <c r="H192" s="18"/>
    </row>
    <row r="193" spans="1:13" s="58" customFormat="1" ht="30" customHeight="1" x14ac:dyDescent="0.2">
      <c r="A193" s="18">
        <v>35</v>
      </c>
      <c r="B193" s="42" t="s">
        <v>884</v>
      </c>
      <c r="C193" s="18">
        <v>2024</v>
      </c>
      <c r="D193" s="20" t="s">
        <v>864</v>
      </c>
      <c r="E193" s="45" t="s">
        <v>885</v>
      </c>
      <c r="F193" s="47" t="s">
        <v>886</v>
      </c>
      <c r="G193" s="114" t="s">
        <v>887</v>
      </c>
      <c r="H193" s="18"/>
    </row>
    <row r="194" spans="1:13" s="58" customFormat="1" ht="30" customHeight="1" x14ac:dyDescent="0.2">
      <c r="A194" s="18">
        <v>36</v>
      </c>
      <c r="B194" s="115" t="s">
        <v>888</v>
      </c>
      <c r="C194" s="18">
        <v>2024</v>
      </c>
      <c r="D194" s="20" t="s">
        <v>864</v>
      </c>
      <c r="E194" s="45" t="s">
        <v>889</v>
      </c>
      <c r="F194" s="47" t="s">
        <v>890</v>
      </c>
      <c r="G194" s="116" t="s">
        <v>891</v>
      </c>
      <c r="H194" s="18"/>
    </row>
    <row r="195" spans="1:13" s="32" customFormat="1" ht="30" customHeight="1" x14ac:dyDescent="0.2">
      <c r="A195" s="18">
        <v>37</v>
      </c>
      <c r="B195" s="45" t="s">
        <v>892</v>
      </c>
      <c r="C195" s="18">
        <v>2024</v>
      </c>
      <c r="D195" s="40" t="s">
        <v>893</v>
      </c>
      <c r="E195" s="45" t="s">
        <v>894</v>
      </c>
      <c r="F195" s="47" t="s">
        <v>895</v>
      </c>
      <c r="G195" s="60" t="s">
        <v>896</v>
      </c>
      <c r="H195" s="18"/>
    </row>
    <row r="196" spans="1:13" s="32" customFormat="1" ht="30" customHeight="1" x14ac:dyDescent="0.25">
      <c r="A196" s="18">
        <v>38</v>
      </c>
      <c r="B196" s="45" t="s">
        <v>897</v>
      </c>
      <c r="C196" s="18">
        <v>2025</v>
      </c>
      <c r="D196" s="108" t="s">
        <v>898</v>
      </c>
      <c r="E196" s="45" t="s">
        <v>899</v>
      </c>
      <c r="F196" s="47" t="s">
        <v>900</v>
      </c>
      <c r="G196" s="42" t="s">
        <v>901</v>
      </c>
      <c r="H196" s="18" t="s">
        <v>23</v>
      </c>
    </row>
    <row r="197" spans="1:13" s="32" customFormat="1" ht="30" customHeight="1" x14ac:dyDescent="0.2">
      <c r="A197" s="39">
        <v>39</v>
      </c>
      <c r="B197" s="45" t="s">
        <v>902</v>
      </c>
      <c r="C197" s="18">
        <v>2025</v>
      </c>
      <c r="D197" s="20" t="s">
        <v>903</v>
      </c>
      <c r="E197" s="45" t="s">
        <v>904</v>
      </c>
      <c r="F197" s="47" t="s">
        <v>905</v>
      </c>
      <c r="G197" s="42" t="s">
        <v>906</v>
      </c>
      <c r="H197" s="18"/>
    </row>
    <row r="198" spans="1:13" s="32" customFormat="1" ht="30" customHeight="1" x14ac:dyDescent="0.2">
      <c r="A198" s="39">
        <v>40</v>
      </c>
      <c r="B198" s="45" t="s">
        <v>907</v>
      </c>
      <c r="C198" s="18">
        <v>2025</v>
      </c>
      <c r="D198" s="20" t="s">
        <v>908</v>
      </c>
      <c r="E198" s="45" t="s">
        <v>909</v>
      </c>
      <c r="F198" s="47" t="s">
        <v>910</v>
      </c>
      <c r="G198" s="46" t="s">
        <v>911</v>
      </c>
      <c r="H198" s="18"/>
    </row>
    <row r="199" spans="1:13" s="32" customFormat="1" ht="30" customHeight="1" x14ac:dyDescent="0.2">
      <c r="A199" s="39">
        <v>41</v>
      </c>
      <c r="B199" s="45" t="s">
        <v>912</v>
      </c>
      <c r="C199" s="18">
        <v>2025</v>
      </c>
      <c r="D199" s="38" t="s">
        <v>913</v>
      </c>
      <c r="E199" s="45" t="s">
        <v>914</v>
      </c>
      <c r="F199" s="47" t="s">
        <v>915</v>
      </c>
      <c r="G199" s="46" t="s">
        <v>916</v>
      </c>
      <c r="H199" s="18"/>
    </row>
    <row r="200" spans="1:13" s="32" customFormat="1" ht="30" customHeight="1" x14ac:dyDescent="0.2">
      <c r="A200" s="39">
        <v>42</v>
      </c>
      <c r="B200" s="45" t="s">
        <v>917</v>
      </c>
      <c r="C200" s="18">
        <v>2025</v>
      </c>
      <c r="D200" s="117" t="s">
        <v>918</v>
      </c>
      <c r="E200" s="118" t="s">
        <v>919</v>
      </c>
      <c r="F200" s="119" t="s">
        <v>920</v>
      </c>
      <c r="G200" s="60" t="s">
        <v>921</v>
      </c>
      <c r="H200" s="18"/>
    </row>
    <row r="201" spans="1:13" s="32" customFormat="1" ht="30" customHeight="1" x14ac:dyDescent="0.2">
      <c r="A201" s="39">
        <v>43</v>
      </c>
      <c r="B201" s="45" t="s">
        <v>922</v>
      </c>
      <c r="C201" s="18">
        <v>2025</v>
      </c>
      <c r="D201" s="120" t="s">
        <v>923</v>
      </c>
      <c r="E201" s="45" t="s">
        <v>924</v>
      </c>
      <c r="F201" s="73" t="s">
        <v>925</v>
      </c>
      <c r="G201" s="42" t="s">
        <v>926</v>
      </c>
      <c r="H201" s="91"/>
    </row>
    <row r="202" spans="1:13" s="32" customFormat="1" ht="30" customHeight="1" x14ac:dyDescent="0.2">
      <c r="A202" s="39">
        <v>44</v>
      </c>
      <c r="B202" s="45" t="s">
        <v>927</v>
      </c>
      <c r="C202" s="18">
        <v>2025</v>
      </c>
      <c r="D202" s="120" t="s">
        <v>923</v>
      </c>
      <c r="E202" s="45" t="s">
        <v>928</v>
      </c>
      <c r="F202" s="47" t="s">
        <v>929</v>
      </c>
      <c r="G202" s="42" t="s">
        <v>930</v>
      </c>
      <c r="H202" s="91"/>
    </row>
    <row r="203" spans="1:13" s="32" customFormat="1" ht="30" customHeight="1" x14ac:dyDescent="0.2">
      <c r="A203" s="39">
        <v>45</v>
      </c>
      <c r="B203" s="20" t="s">
        <v>931</v>
      </c>
      <c r="C203" s="121">
        <v>2025</v>
      </c>
      <c r="D203" s="122" t="s">
        <v>932</v>
      </c>
      <c r="E203" s="123" t="s">
        <v>933</v>
      </c>
      <c r="F203" s="124" t="s">
        <v>934</v>
      </c>
      <c r="G203" s="125" t="s">
        <v>935</v>
      </c>
      <c r="H203" s="91"/>
    </row>
    <row r="204" spans="1:13" s="58" customFormat="1" ht="30" customHeight="1" x14ac:dyDescent="0.2">
      <c r="A204" s="39">
        <v>46</v>
      </c>
      <c r="B204" s="45" t="s">
        <v>936</v>
      </c>
      <c r="C204" s="121">
        <v>2025</v>
      </c>
      <c r="D204" s="45" t="s">
        <v>937</v>
      </c>
      <c r="E204" s="45" t="s">
        <v>938</v>
      </c>
      <c r="F204" s="73" t="s">
        <v>939</v>
      </c>
      <c r="G204" s="104" t="s">
        <v>940</v>
      </c>
      <c r="H204" s="126"/>
    </row>
    <row r="205" spans="1:13" s="58" customFormat="1" ht="30" customHeight="1" x14ac:dyDescent="0.2">
      <c r="A205" s="39">
        <v>47</v>
      </c>
      <c r="B205" s="45" t="s">
        <v>941</v>
      </c>
      <c r="C205" s="18">
        <v>2025</v>
      </c>
      <c r="D205" s="20" t="s">
        <v>942</v>
      </c>
      <c r="E205" s="45" t="s">
        <v>943</v>
      </c>
      <c r="F205" s="73" t="s">
        <v>944</v>
      </c>
      <c r="G205" s="104" t="s">
        <v>945</v>
      </c>
      <c r="H205" s="126"/>
    </row>
    <row r="206" spans="1:13" s="58" customFormat="1" ht="30" customHeight="1" x14ac:dyDescent="0.2">
      <c r="A206" s="39">
        <v>48</v>
      </c>
      <c r="B206" s="72" t="s">
        <v>946</v>
      </c>
      <c r="C206" s="121">
        <v>2025</v>
      </c>
      <c r="D206" s="127" t="s">
        <v>947</v>
      </c>
      <c r="E206" s="45" t="s">
        <v>847</v>
      </c>
      <c r="F206" s="73" t="s">
        <v>948</v>
      </c>
      <c r="G206" s="104" t="s">
        <v>949</v>
      </c>
      <c r="H206" s="126"/>
    </row>
    <row r="207" spans="1:13" s="58" customFormat="1" ht="30" customHeight="1" x14ac:dyDescent="0.2">
      <c r="A207" s="39">
        <v>49</v>
      </c>
      <c r="B207" s="72" t="s">
        <v>950</v>
      </c>
      <c r="C207" s="121">
        <v>2025</v>
      </c>
      <c r="D207" s="42" t="s">
        <v>947</v>
      </c>
      <c r="E207" s="45" t="s">
        <v>951</v>
      </c>
      <c r="F207" s="73" t="s">
        <v>952</v>
      </c>
      <c r="G207" s="104" t="s">
        <v>953</v>
      </c>
      <c r="H207" s="126"/>
    </row>
    <row r="208" spans="1:13" s="129" customFormat="1" ht="30" customHeight="1" x14ac:dyDescent="0.2">
      <c r="A208" s="39">
        <v>50</v>
      </c>
      <c r="B208" s="72" t="s">
        <v>954</v>
      </c>
      <c r="C208" s="18">
        <v>2025</v>
      </c>
      <c r="D208" s="90" t="s">
        <v>947</v>
      </c>
      <c r="E208" s="45" t="s">
        <v>955</v>
      </c>
      <c r="F208" s="73" t="s">
        <v>956</v>
      </c>
      <c r="G208" s="128" t="s">
        <v>957</v>
      </c>
      <c r="H208" s="126"/>
      <c r="J208" s="130"/>
      <c r="K208" s="131"/>
      <c r="L208" s="132"/>
      <c r="M208" s="133"/>
    </row>
    <row r="209" spans="1:13" s="129" customFormat="1" ht="30" customHeight="1" x14ac:dyDescent="0.2">
      <c r="A209" s="39">
        <v>51</v>
      </c>
      <c r="B209" s="72" t="s">
        <v>958</v>
      </c>
      <c r="C209" s="121">
        <v>2025</v>
      </c>
      <c r="D209" s="90" t="s">
        <v>959</v>
      </c>
      <c r="E209" s="45" t="s">
        <v>960</v>
      </c>
      <c r="F209" s="73" t="s">
        <v>961</v>
      </c>
      <c r="G209" s="128" t="s">
        <v>962</v>
      </c>
      <c r="H209" s="126"/>
      <c r="J209" s="130"/>
      <c r="K209" s="131"/>
      <c r="L209" s="132"/>
      <c r="M209" s="133"/>
    </row>
    <row r="210" spans="1:13" s="129" customFormat="1" ht="30" customHeight="1" x14ac:dyDescent="0.2">
      <c r="A210" s="39">
        <v>52</v>
      </c>
      <c r="B210" s="72" t="s">
        <v>963</v>
      </c>
      <c r="C210" s="121">
        <v>2025</v>
      </c>
      <c r="D210" s="90" t="s">
        <v>964</v>
      </c>
      <c r="E210" s="45" t="s">
        <v>965</v>
      </c>
      <c r="F210" s="73" t="s">
        <v>966</v>
      </c>
      <c r="G210" s="128" t="s">
        <v>967</v>
      </c>
      <c r="H210" s="126"/>
      <c r="J210" s="130"/>
      <c r="K210" s="131"/>
      <c r="L210" s="132"/>
      <c r="M210" s="133"/>
    </row>
    <row r="211" spans="1:13" s="129" customFormat="1" ht="30" customHeight="1" x14ac:dyDescent="0.2">
      <c r="A211" s="39">
        <v>53</v>
      </c>
      <c r="B211" s="45" t="s">
        <v>968</v>
      </c>
      <c r="C211" s="18">
        <v>2025</v>
      </c>
      <c r="D211" s="74" t="s">
        <v>969</v>
      </c>
      <c r="E211" s="45" t="s">
        <v>970</v>
      </c>
      <c r="F211" s="73" t="s">
        <v>971</v>
      </c>
      <c r="G211" s="128" t="s">
        <v>945</v>
      </c>
      <c r="H211" s="126"/>
      <c r="J211" s="130"/>
      <c r="K211" s="131"/>
      <c r="L211" s="132"/>
      <c r="M211" s="133"/>
    </row>
    <row r="212" spans="1:13" s="129" customFormat="1" ht="30" customHeight="1" x14ac:dyDescent="0.2">
      <c r="A212" s="39">
        <v>54</v>
      </c>
      <c r="B212" s="72" t="s">
        <v>972</v>
      </c>
      <c r="C212" s="121">
        <v>2025</v>
      </c>
      <c r="D212" s="74" t="s">
        <v>973</v>
      </c>
      <c r="E212" s="45" t="s">
        <v>974</v>
      </c>
      <c r="F212" s="73" t="s">
        <v>975</v>
      </c>
      <c r="G212" s="128" t="s">
        <v>976</v>
      </c>
      <c r="H212" s="126"/>
      <c r="J212" s="130"/>
      <c r="K212" s="131"/>
      <c r="L212" s="132"/>
      <c r="M212" s="133"/>
    </row>
    <row r="213" spans="1:13" s="129" customFormat="1" ht="30" customHeight="1" x14ac:dyDescent="0.2">
      <c r="A213" s="39">
        <v>55</v>
      </c>
      <c r="B213" s="72" t="s">
        <v>977</v>
      </c>
      <c r="C213" s="121">
        <v>2025</v>
      </c>
      <c r="D213" s="74" t="s">
        <v>978</v>
      </c>
      <c r="E213" s="45" t="s">
        <v>979</v>
      </c>
      <c r="F213" s="73" t="s">
        <v>980</v>
      </c>
      <c r="G213" s="128" t="s">
        <v>981</v>
      </c>
      <c r="H213" s="126"/>
      <c r="J213" s="130"/>
      <c r="K213" s="131"/>
      <c r="L213" s="132"/>
      <c r="M213" s="133"/>
    </row>
    <row r="214" spans="1:13" s="129" customFormat="1" ht="30" customHeight="1" x14ac:dyDescent="0.2">
      <c r="A214" s="39">
        <v>56</v>
      </c>
      <c r="B214" s="72" t="s">
        <v>982</v>
      </c>
      <c r="C214" s="121">
        <v>2025</v>
      </c>
      <c r="D214" s="74" t="s">
        <v>983</v>
      </c>
      <c r="E214" s="45" t="s">
        <v>984</v>
      </c>
      <c r="F214" s="73" t="s">
        <v>985</v>
      </c>
      <c r="G214" s="128" t="s">
        <v>986</v>
      </c>
      <c r="H214" s="126"/>
      <c r="J214" s="130"/>
      <c r="K214" s="131"/>
      <c r="L214" s="132"/>
      <c r="M214" s="133"/>
    </row>
    <row r="215" spans="1:13" s="139" customFormat="1" ht="30" customHeight="1" x14ac:dyDescent="0.2">
      <c r="A215" s="39">
        <v>57</v>
      </c>
      <c r="B215" s="134" t="s">
        <v>987</v>
      </c>
      <c r="C215" s="135">
        <v>2026</v>
      </c>
      <c r="D215" s="136" t="s">
        <v>988</v>
      </c>
      <c r="E215" s="134" t="s">
        <v>989</v>
      </c>
      <c r="F215" s="119" t="s">
        <v>990</v>
      </c>
      <c r="G215" s="137" t="s">
        <v>991</v>
      </c>
      <c r="H215" s="138"/>
      <c r="J215" s="140"/>
      <c r="K215" s="141"/>
      <c r="L215" s="142"/>
      <c r="M215" s="143"/>
    </row>
    <row r="216" spans="1:13" s="139" customFormat="1" ht="30" customHeight="1" x14ac:dyDescent="0.2">
      <c r="A216" s="144">
        <v>58</v>
      </c>
      <c r="B216" s="134" t="s">
        <v>992</v>
      </c>
      <c r="C216" s="135">
        <v>2026</v>
      </c>
      <c r="D216" s="145" t="s">
        <v>722</v>
      </c>
      <c r="E216" s="134" t="s">
        <v>993</v>
      </c>
      <c r="F216" s="119" t="s">
        <v>994</v>
      </c>
      <c r="G216" s="137" t="s">
        <v>995</v>
      </c>
      <c r="H216" s="138"/>
      <c r="J216" s="140"/>
      <c r="K216" s="141"/>
      <c r="L216" s="142"/>
      <c r="M216" s="143"/>
    </row>
    <row r="217" spans="1:13" s="139" customFormat="1" ht="30" customHeight="1" x14ac:dyDescent="0.2">
      <c r="A217" s="144">
        <v>59</v>
      </c>
      <c r="B217" s="134" t="s">
        <v>996</v>
      </c>
      <c r="C217" s="135">
        <v>2026</v>
      </c>
      <c r="D217" s="146" t="s">
        <v>947</v>
      </c>
      <c r="E217" s="134" t="s">
        <v>997</v>
      </c>
      <c r="F217" s="119" t="s">
        <v>998</v>
      </c>
      <c r="G217" s="137" t="s">
        <v>999</v>
      </c>
      <c r="H217" s="138"/>
      <c r="J217" s="140"/>
      <c r="K217" s="141"/>
      <c r="L217" s="142"/>
      <c r="M217" s="143"/>
    </row>
    <row r="218" spans="1:13" s="139" customFormat="1" ht="30" customHeight="1" x14ac:dyDescent="0.2">
      <c r="A218" s="144">
        <v>60</v>
      </c>
      <c r="B218" s="45" t="s">
        <v>1000</v>
      </c>
      <c r="C218" s="121">
        <v>2026</v>
      </c>
      <c r="D218" s="147" t="s">
        <v>272</v>
      </c>
      <c r="E218" s="45" t="s">
        <v>1001</v>
      </c>
      <c r="F218" s="73" t="s">
        <v>1002</v>
      </c>
      <c r="G218" s="128" t="s">
        <v>1003</v>
      </c>
      <c r="H218" s="126"/>
      <c r="J218" s="140"/>
      <c r="K218" s="141"/>
      <c r="L218" s="142"/>
      <c r="M218" s="143"/>
    </row>
    <row r="219" spans="1:13" s="139" customFormat="1" ht="30" customHeight="1" x14ac:dyDescent="0.2">
      <c r="A219" s="144">
        <v>61</v>
      </c>
      <c r="B219" s="45" t="s">
        <v>1004</v>
      </c>
      <c r="C219" s="18">
        <v>2026</v>
      </c>
      <c r="D219" s="104" t="s">
        <v>1005</v>
      </c>
      <c r="E219" s="45" t="s">
        <v>1006</v>
      </c>
      <c r="F219" s="47" t="s">
        <v>1007</v>
      </c>
      <c r="G219" s="128" t="s">
        <v>1008</v>
      </c>
      <c r="H219" s="126"/>
      <c r="J219" s="140"/>
      <c r="K219" s="141"/>
      <c r="L219" s="142"/>
      <c r="M219" s="143"/>
    </row>
    <row r="220" spans="1:13" s="92" customFormat="1" ht="30" customHeight="1" x14ac:dyDescent="0.2">
      <c r="A220" s="148">
        <v>62</v>
      </c>
      <c r="B220" s="149" t="s">
        <v>1009</v>
      </c>
      <c r="C220" s="150">
        <v>2026</v>
      </c>
      <c r="D220" s="151" t="s">
        <v>1010</v>
      </c>
      <c r="E220" s="149" t="s">
        <v>1011</v>
      </c>
      <c r="F220" s="152" t="s">
        <v>1012</v>
      </c>
      <c r="G220" s="153" t="s">
        <v>1013</v>
      </c>
      <c r="H220" s="154"/>
      <c r="J220" s="155"/>
      <c r="K220" s="156"/>
      <c r="L220" s="157"/>
      <c r="M220" s="158"/>
    </row>
    <row r="221" spans="1:13" s="32" customFormat="1" ht="21" customHeight="1" x14ac:dyDescent="0.2">
      <c r="A221" s="17"/>
      <c r="B221" s="48"/>
      <c r="C221" s="17"/>
      <c r="D221" s="50"/>
      <c r="E221" s="51" t="s">
        <v>1014</v>
      </c>
      <c r="F221" s="52"/>
      <c r="G221" s="101"/>
      <c r="H221" s="102"/>
    </row>
    <row r="222" spans="1:13" s="32" customFormat="1" ht="30" customHeight="1" x14ac:dyDescent="0.2">
      <c r="A222" s="18">
        <v>1</v>
      </c>
      <c r="B222" s="26" t="s">
        <v>1015</v>
      </c>
      <c r="C222" s="18">
        <v>2019</v>
      </c>
      <c r="D222" s="20" t="s">
        <v>1016</v>
      </c>
      <c r="E222" s="29" t="s">
        <v>1017</v>
      </c>
      <c r="F222" s="22" t="s">
        <v>1018</v>
      </c>
      <c r="G222" s="159" t="s">
        <v>1008</v>
      </c>
      <c r="H222" s="18"/>
    </row>
    <row r="223" spans="1:13" s="32" customFormat="1" ht="30.75" customHeight="1" x14ac:dyDescent="0.2">
      <c r="A223" s="18">
        <v>2</v>
      </c>
      <c r="B223" s="19" t="s">
        <v>1019</v>
      </c>
      <c r="C223" s="18">
        <v>2001</v>
      </c>
      <c r="D223" s="20" t="s">
        <v>1020</v>
      </c>
      <c r="E223" s="21" t="s">
        <v>1021</v>
      </c>
      <c r="F223" s="22" t="s">
        <v>1022</v>
      </c>
      <c r="G223" s="37" t="s">
        <v>1023</v>
      </c>
      <c r="H223" s="18" t="s">
        <v>23</v>
      </c>
    </row>
    <row r="224" spans="1:13" ht="30" customHeight="1" x14ac:dyDescent="0.2">
      <c r="A224" s="18">
        <v>3</v>
      </c>
      <c r="B224" s="26" t="s">
        <v>1024</v>
      </c>
      <c r="C224" s="18">
        <v>2018</v>
      </c>
      <c r="D224" s="20" t="s">
        <v>1025</v>
      </c>
      <c r="E224" s="21" t="s">
        <v>1026</v>
      </c>
      <c r="F224" s="22" t="s">
        <v>1027</v>
      </c>
      <c r="G224" s="20" t="s">
        <v>1028</v>
      </c>
      <c r="H224" s="18" t="s">
        <v>23</v>
      </c>
    </row>
    <row r="225" spans="1:8" ht="46.5" customHeight="1" x14ac:dyDescent="0.2">
      <c r="A225" s="18">
        <v>4</v>
      </c>
      <c r="B225" s="37" t="s">
        <v>1029</v>
      </c>
      <c r="C225" s="39">
        <v>2023</v>
      </c>
      <c r="D225" s="20" t="s">
        <v>1030</v>
      </c>
      <c r="E225" s="29" t="s">
        <v>1031</v>
      </c>
      <c r="F225" s="22" t="s">
        <v>1032</v>
      </c>
      <c r="G225" s="20" t="s">
        <v>1033</v>
      </c>
      <c r="H225" s="18"/>
    </row>
    <row r="226" spans="1:8" ht="45" customHeight="1" x14ac:dyDescent="0.2">
      <c r="A226" s="18">
        <v>5</v>
      </c>
      <c r="B226" s="37" t="s">
        <v>1034</v>
      </c>
      <c r="C226" s="39">
        <v>2023</v>
      </c>
      <c r="D226" s="20" t="s">
        <v>1035</v>
      </c>
      <c r="E226" s="29" t="s">
        <v>1036</v>
      </c>
      <c r="F226" s="22" t="s">
        <v>1037</v>
      </c>
      <c r="G226" s="20" t="s">
        <v>381</v>
      </c>
      <c r="H226" s="18"/>
    </row>
    <row r="227" spans="1:8" ht="45.75" customHeight="1" x14ac:dyDescent="0.2">
      <c r="A227" s="18">
        <v>6</v>
      </c>
      <c r="B227" s="36" t="s">
        <v>1038</v>
      </c>
      <c r="C227" s="18">
        <v>2021</v>
      </c>
      <c r="D227" s="31" t="s">
        <v>1039</v>
      </c>
      <c r="E227" s="31" t="s">
        <v>1040</v>
      </c>
      <c r="F227" s="22" t="s">
        <v>1041</v>
      </c>
      <c r="G227" s="20" t="s">
        <v>1042</v>
      </c>
      <c r="H227" s="106"/>
    </row>
    <row r="228" spans="1:8" ht="48.75" customHeight="1" x14ac:dyDescent="0.2">
      <c r="A228" s="18">
        <v>7</v>
      </c>
      <c r="B228" s="36" t="s">
        <v>1043</v>
      </c>
      <c r="C228" s="18">
        <v>2021</v>
      </c>
      <c r="D228" s="20" t="s">
        <v>1044</v>
      </c>
      <c r="E228" s="31" t="s">
        <v>1045</v>
      </c>
      <c r="F228" s="22" t="s">
        <v>1046</v>
      </c>
      <c r="G228" s="20" t="s">
        <v>1047</v>
      </c>
      <c r="H228" s="106"/>
    </row>
    <row r="229" spans="1:8" ht="30" customHeight="1" x14ac:dyDescent="0.2">
      <c r="A229" s="18">
        <v>8</v>
      </c>
      <c r="B229" s="20" t="s">
        <v>1048</v>
      </c>
      <c r="C229" s="39">
        <v>2022</v>
      </c>
      <c r="D229" s="20" t="s">
        <v>1049</v>
      </c>
      <c r="E229" s="20" t="s">
        <v>1050</v>
      </c>
      <c r="F229" s="22" t="s">
        <v>1051</v>
      </c>
      <c r="G229" s="42" t="s">
        <v>1052</v>
      </c>
      <c r="H229" s="106"/>
    </row>
    <row r="230" spans="1:8" s="32" customFormat="1" ht="30.75" customHeight="1" x14ac:dyDescent="0.25">
      <c r="A230" s="18">
        <v>9</v>
      </c>
      <c r="B230" s="36" t="s">
        <v>1053</v>
      </c>
      <c r="C230" s="39">
        <v>2022</v>
      </c>
      <c r="D230" s="57" t="s">
        <v>1054</v>
      </c>
      <c r="E230" s="20" t="s">
        <v>1055</v>
      </c>
      <c r="F230" s="22" t="s">
        <v>1056</v>
      </c>
      <c r="G230" s="23" t="s">
        <v>1057</v>
      </c>
      <c r="H230" s="106"/>
    </row>
    <row r="231" spans="1:8" s="32" customFormat="1" ht="30" customHeight="1" x14ac:dyDescent="0.2">
      <c r="A231" s="18">
        <v>10</v>
      </c>
      <c r="B231" s="20" t="s">
        <v>1058</v>
      </c>
      <c r="C231" s="39">
        <v>2022</v>
      </c>
      <c r="D231" s="20" t="s">
        <v>1059</v>
      </c>
      <c r="E231" s="20" t="s">
        <v>1060</v>
      </c>
      <c r="F231" s="22" t="s">
        <v>1061</v>
      </c>
      <c r="G231" s="20" t="s">
        <v>1062</v>
      </c>
      <c r="H231" s="160" t="s">
        <v>23</v>
      </c>
    </row>
    <row r="232" spans="1:8" s="32" customFormat="1" ht="30" customHeight="1" x14ac:dyDescent="0.2">
      <c r="A232" s="18">
        <v>11</v>
      </c>
      <c r="B232" s="20" t="s">
        <v>1063</v>
      </c>
      <c r="C232" s="39">
        <v>2023</v>
      </c>
      <c r="D232" s="31" t="s">
        <v>1064</v>
      </c>
      <c r="E232" s="20" t="s">
        <v>1065</v>
      </c>
      <c r="F232" s="22" t="s">
        <v>1066</v>
      </c>
      <c r="G232" s="20" t="s">
        <v>1067</v>
      </c>
      <c r="H232" s="160" t="s">
        <v>23</v>
      </c>
    </row>
    <row r="233" spans="1:8" s="32" customFormat="1" ht="30" customHeight="1" x14ac:dyDescent="0.2">
      <c r="A233" s="18">
        <v>12</v>
      </c>
      <c r="B233" s="37" t="s">
        <v>1068</v>
      </c>
      <c r="C233" s="39">
        <v>2023</v>
      </c>
      <c r="D233" s="31" t="s">
        <v>1069</v>
      </c>
      <c r="E233" s="29" t="s">
        <v>1070</v>
      </c>
      <c r="F233" s="22" t="s">
        <v>1071</v>
      </c>
      <c r="G233" s="38" t="s">
        <v>1072</v>
      </c>
      <c r="H233" s="160"/>
    </row>
    <row r="234" spans="1:8" s="32" customFormat="1" ht="30" customHeight="1" x14ac:dyDescent="0.2">
      <c r="A234" s="18">
        <v>13</v>
      </c>
      <c r="B234" s="37" t="s">
        <v>1073</v>
      </c>
      <c r="C234" s="39">
        <v>2023</v>
      </c>
      <c r="D234" s="31" t="s">
        <v>1074</v>
      </c>
      <c r="E234" s="29" t="s">
        <v>1075</v>
      </c>
      <c r="F234" s="22" t="s">
        <v>1076</v>
      </c>
      <c r="G234" s="38" t="s">
        <v>1077</v>
      </c>
      <c r="H234" s="160"/>
    </row>
    <row r="235" spans="1:8" s="32" customFormat="1" ht="30" customHeight="1" x14ac:dyDescent="0.2">
      <c r="A235" s="18">
        <v>14</v>
      </c>
      <c r="B235" s="20" t="s">
        <v>1078</v>
      </c>
      <c r="C235" s="39">
        <v>2024</v>
      </c>
      <c r="D235" s="31" t="s">
        <v>1079</v>
      </c>
      <c r="E235" s="20" t="s">
        <v>1080</v>
      </c>
      <c r="F235" s="43" t="s">
        <v>1081</v>
      </c>
      <c r="G235" s="99" t="s">
        <v>1082</v>
      </c>
      <c r="H235" s="160"/>
    </row>
    <row r="236" spans="1:8" s="32" customFormat="1" ht="30" customHeight="1" x14ac:dyDescent="0.2">
      <c r="A236" s="18">
        <v>15</v>
      </c>
      <c r="B236" s="75" t="s">
        <v>1083</v>
      </c>
      <c r="C236" s="161">
        <v>2025</v>
      </c>
      <c r="D236" s="162" t="s">
        <v>1084</v>
      </c>
      <c r="E236" s="77" t="s">
        <v>1085</v>
      </c>
      <c r="F236" s="78" t="s">
        <v>1086</v>
      </c>
      <c r="G236" s="163" t="s">
        <v>1087</v>
      </c>
      <c r="H236" s="164"/>
    </row>
    <row r="237" spans="1:8" s="32" customFormat="1" ht="21" customHeight="1" x14ac:dyDescent="0.2">
      <c r="A237" s="17"/>
      <c r="B237" s="48"/>
      <c r="C237" s="17"/>
      <c r="D237" s="50"/>
      <c r="E237" s="51" t="s">
        <v>1088</v>
      </c>
      <c r="F237" s="52"/>
      <c r="G237" s="101"/>
      <c r="H237" s="102"/>
    </row>
    <row r="238" spans="1:8" s="165" customFormat="1" ht="30.75" customHeight="1" x14ac:dyDescent="0.2">
      <c r="A238" s="18">
        <v>1</v>
      </c>
      <c r="B238" s="19" t="s">
        <v>1089</v>
      </c>
      <c r="C238" s="18">
        <v>2017</v>
      </c>
      <c r="D238" s="20" t="s">
        <v>1090</v>
      </c>
      <c r="E238" s="94" t="s">
        <v>1091</v>
      </c>
      <c r="F238" s="22" t="s">
        <v>1092</v>
      </c>
      <c r="G238" s="37" t="s">
        <v>1093</v>
      </c>
      <c r="H238" s="18" t="s">
        <v>23</v>
      </c>
    </row>
    <row r="239" spans="1:8" ht="30" customHeight="1" x14ac:dyDescent="0.2">
      <c r="A239" s="18">
        <v>2</v>
      </c>
      <c r="B239" s="26" t="s">
        <v>1094</v>
      </c>
      <c r="C239" s="18">
        <v>2017</v>
      </c>
      <c r="D239" s="20" t="s">
        <v>1095</v>
      </c>
      <c r="E239" s="21" t="s">
        <v>1096</v>
      </c>
      <c r="F239" s="22" t="s">
        <v>1097</v>
      </c>
      <c r="G239" s="37" t="s">
        <v>1098</v>
      </c>
      <c r="H239" s="18"/>
    </row>
    <row r="240" spans="1:8" ht="30" customHeight="1" x14ac:dyDescent="0.2">
      <c r="A240" s="18">
        <v>3</v>
      </c>
      <c r="B240" s="26" t="s">
        <v>1099</v>
      </c>
      <c r="C240" s="18">
        <v>2018</v>
      </c>
      <c r="D240" s="20" t="s">
        <v>1100</v>
      </c>
      <c r="E240" s="29" t="s">
        <v>1101</v>
      </c>
      <c r="F240" s="43" t="s">
        <v>1102</v>
      </c>
      <c r="G240" s="23" t="s">
        <v>1103</v>
      </c>
      <c r="H240" s="18"/>
    </row>
    <row r="241" spans="1:8" ht="30" customHeight="1" x14ac:dyDescent="0.2">
      <c r="A241" s="18">
        <v>4</v>
      </c>
      <c r="B241" s="31" t="s">
        <v>1104</v>
      </c>
      <c r="C241" s="18">
        <v>2018</v>
      </c>
      <c r="D241" s="20" t="s">
        <v>1105</v>
      </c>
      <c r="E241" s="31" t="s">
        <v>1106</v>
      </c>
      <c r="F241" s="22" t="s">
        <v>1107</v>
      </c>
      <c r="G241" s="23" t="s">
        <v>1108</v>
      </c>
      <c r="H241" s="18"/>
    </row>
    <row r="242" spans="1:8" ht="29.25" customHeight="1" x14ac:dyDescent="0.2">
      <c r="A242" s="18">
        <v>5</v>
      </c>
      <c r="B242" s="29" t="s">
        <v>1109</v>
      </c>
      <c r="C242" s="18">
        <v>2019</v>
      </c>
      <c r="D242" s="20" t="s">
        <v>1110</v>
      </c>
      <c r="E242" s="20" t="s">
        <v>1111</v>
      </c>
      <c r="F242" s="22" t="s">
        <v>1112</v>
      </c>
      <c r="G242" s="166" t="s">
        <v>1113</v>
      </c>
      <c r="H242" s="20"/>
    </row>
    <row r="243" spans="1:8" s="85" customFormat="1" ht="29.25" customHeight="1" x14ac:dyDescent="0.2">
      <c r="A243" s="18">
        <v>6</v>
      </c>
      <c r="B243" s="31" t="s">
        <v>1114</v>
      </c>
      <c r="C243" s="18">
        <v>2020</v>
      </c>
      <c r="D243" s="20" t="s">
        <v>1115</v>
      </c>
      <c r="E243" s="20" t="s">
        <v>1116</v>
      </c>
      <c r="F243" s="22" t="s">
        <v>1117</v>
      </c>
      <c r="G243" s="166" t="s">
        <v>1118</v>
      </c>
      <c r="H243" s="20"/>
    </row>
    <row r="244" spans="1:8" s="167" customFormat="1" ht="30" customHeight="1" x14ac:dyDescent="0.2">
      <c r="A244" s="18">
        <v>7</v>
      </c>
      <c r="B244" s="27" t="s">
        <v>1119</v>
      </c>
      <c r="C244" s="18">
        <v>2017</v>
      </c>
      <c r="D244" s="20" t="s">
        <v>1120</v>
      </c>
      <c r="E244" s="21" t="s">
        <v>1121</v>
      </c>
      <c r="F244" s="22" t="s">
        <v>1122</v>
      </c>
      <c r="G244" s="29" t="s">
        <v>1123</v>
      </c>
      <c r="H244" s="18"/>
    </row>
    <row r="245" spans="1:8" s="167" customFormat="1" ht="30" customHeight="1" x14ac:dyDescent="0.2">
      <c r="A245" s="18">
        <v>8</v>
      </c>
      <c r="B245" s="36" t="s">
        <v>1124</v>
      </c>
      <c r="C245" s="39">
        <v>2021</v>
      </c>
      <c r="D245" s="20" t="s">
        <v>1125</v>
      </c>
      <c r="E245" s="20" t="s">
        <v>1126</v>
      </c>
      <c r="F245" s="22" t="s">
        <v>1127</v>
      </c>
      <c r="G245" s="31" t="s">
        <v>1128</v>
      </c>
      <c r="H245" s="20"/>
    </row>
    <row r="246" spans="1:8" s="167" customFormat="1" ht="30" customHeight="1" x14ac:dyDescent="0.2">
      <c r="A246" s="18">
        <v>9</v>
      </c>
      <c r="B246" s="36" t="s">
        <v>1129</v>
      </c>
      <c r="C246" s="39">
        <v>2021</v>
      </c>
      <c r="D246" s="31" t="s">
        <v>1130</v>
      </c>
      <c r="E246" s="20" t="s">
        <v>1131</v>
      </c>
      <c r="F246" s="22" t="s">
        <v>1132</v>
      </c>
      <c r="G246" s="20" t="s">
        <v>1133</v>
      </c>
      <c r="H246" s="20"/>
    </row>
    <row r="247" spans="1:8" s="167" customFormat="1" ht="30" customHeight="1" x14ac:dyDescent="0.2">
      <c r="A247" s="18">
        <v>10</v>
      </c>
      <c r="B247" s="36" t="s">
        <v>1134</v>
      </c>
      <c r="C247" s="39">
        <v>2021</v>
      </c>
      <c r="D247" s="31" t="s">
        <v>1135</v>
      </c>
      <c r="E247" s="20" t="s">
        <v>1136</v>
      </c>
      <c r="F247" s="22" t="s">
        <v>1137</v>
      </c>
      <c r="G247" s="20" t="s">
        <v>1138</v>
      </c>
      <c r="H247" s="18" t="s">
        <v>23</v>
      </c>
    </row>
    <row r="248" spans="1:8" s="167" customFormat="1" ht="30" customHeight="1" x14ac:dyDescent="0.2">
      <c r="A248" s="18">
        <v>11</v>
      </c>
      <c r="B248" s="36" t="s">
        <v>1139</v>
      </c>
      <c r="C248" s="39">
        <v>2021</v>
      </c>
      <c r="D248" s="31" t="s">
        <v>1140</v>
      </c>
      <c r="E248" s="31" t="s">
        <v>1141</v>
      </c>
      <c r="F248" s="22" t="s">
        <v>1142</v>
      </c>
      <c r="G248" s="20" t="s">
        <v>1143</v>
      </c>
      <c r="H248" s="20"/>
    </row>
    <row r="249" spans="1:8" ht="30" customHeight="1" x14ac:dyDescent="0.2">
      <c r="A249" s="18">
        <v>12</v>
      </c>
      <c r="B249" s="20" t="s">
        <v>1144</v>
      </c>
      <c r="C249" s="39">
        <v>2022</v>
      </c>
      <c r="D249" s="20" t="s">
        <v>1145</v>
      </c>
      <c r="E249" s="20" t="s">
        <v>1146</v>
      </c>
      <c r="F249" s="22" t="s">
        <v>1147</v>
      </c>
      <c r="G249" s="20" t="s">
        <v>1148</v>
      </c>
      <c r="H249" s="18" t="s">
        <v>23</v>
      </c>
    </row>
    <row r="250" spans="1:8" ht="30" customHeight="1" x14ac:dyDescent="0.2">
      <c r="A250" s="18">
        <v>13</v>
      </c>
      <c r="B250" s="37" t="s">
        <v>1149</v>
      </c>
      <c r="C250" s="39">
        <v>2022</v>
      </c>
      <c r="D250" s="20" t="s">
        <v>1150</v>
      </c>
      <c r="E250" s="29" t="s">
        <v>1151</v>
      </c>
      <c r="F250" s="22" t="s">
        <v>1152</v>
      </c>
      <c r="G250" s="20" t="s">
        <v>1153</v>
      </c>
      <c r="H250" s="18" t="s">
        <v>23</v>
      </c>
    </row>
    <row r="251" spans="1:8" ht="30" customHeight="1" x14ac:dyDescent="0.2">
      <c r="A251" s="18">
        <v>14</v>
      </c>
      <c r="B251" s="20" t="s">
        <v>1154</v>
      </c>
      <c r="C251" s="39">
        <v>2024</v>
      </c>
      <c r="D251" s="20" t="s">
        <v>1155</v>
      </c>
      <c r="E251" s="20" t="s">
        <v>1156</v>
      </c>
      <c r="F251" s="43" t="s">
        <v>1157</v>
      </c>
      <c r="G251" s="42" t="s">
        <v>1158</v>
      </c>
      <c r="H251" s="18" t="s">
        <v>23</v>
      </c>
    </row>
    <row r="252" spans="1:8" ht="30" customHeight="1" x14ac:dyDescent="0.2">
      <c r="A252" s="18">
        <v>15</v>
      </c>
      <c r="B252" s="42" t="s">
        <v>1159</v>
      </c>
      <c r="C252" s="39">
        <v>2024</v>
      </c>
      <c r="D252" s="166" t="s">
        <v>1160</v>
      </c>
      <c r="E252" s="20" t="s">
        <v>1161</v>
      </c>
      <c r="F252" s="43" t="s">
        <v>1162</v>
      </c>
      <c r="G252" s="168" t="s">
        <v>1163</v>
      </c>
      <c r="H252" s="20"/>
    </row>
    <row r="253" spans="1:8" s="32" customFormat="1" ht="30" customHeight="1" x14ac:dyDescent="0.2">
      <c r="A253" s="18">
        <v>16</v>
      </c>
      <c r="B253" s="45" t="s">
        <v>1164</v>
      </c>
      <c r="C253" s="39">
        <v>2024</v>
      </c>
      <c r="D253" s="37" t="s">
        <v>1165</v>
      </c>
      <c r="E253" s="45" t="s">
        <v>1166</v>
      </c>
      <c r="F253" s="47" t="s">
        <v>1167</v>
      </c>
      <c r="G253" s="90" t="s">
        <v>1168</v>
      </c>
      <c r="H253" s="20"/>
    </row>
    <row r="254" spans="1:8" s="32" customFormat="1" ht="30" customHeight="1" x14ac:dyDescent="0.2">
      <c r="A254" s="18">
        <v>17</v>
      </c>
      <c r="B254" s="45" t="s">
        <v>1169</v>
      </c>
      <c r="C254" s="39">
        <v>2024</v>
      </c>
      <c r="D254" s="169" t="s">
        <v>1170</v>
      </c>
      <c r="E254" s="45" t="s">
        <v>1171</v>
      </c>
      <c r="F254" s="47" t="s">
        <v>1172</v>
      </c>
      <c r="G254" s="168" t="s">
        <v>1173</v>
      </c>
      <c r="H254" s="20"/>
    </row>
    <row r="255" spans="1:8" s="32" customFormat="1" ht="30" customHeight="1" x14ac:dyDescent="0.2">
      <c r="A255" s="18">
        <v>18</v>
      </c>
      <c r="B255" s="45" t="s">
        <v>1174</v>
      </c>
      <c r="C255" s="39">
        <v>2024</v>
      </c>
      <c r="D255" s="37" t="s">
        <v>1175</v>
      </c>
      <c r="E255" s="31" t="s">
        <v>1176</v>
      </c>
      <c r="F255" s="47" t="s">
        <v>1177</v>
      </c>
      <c r="G255" s="99" t="s">
        <v>1178</v>
      </c>
      <c r="H255" s="20"/>
    </row>
    <row r="256" spans="1:8" s="32" customFormat="1" ht="45" customHeight="1" x14ac:dyDescent="0.25">
      <c r="A256" s="18">
        <v>19</v>
      </c>
      <c r="B256" s="146" t="s">
        <v>1179</v>
      </c>
      <c r="C256" s="170">
        <v>2026</v>
      </c>
      <c r="D256" s="136" t="s">
        <v>1180</v>
      </c>
      <c r="E256" s="171" t="s">
        <v>1181</v>
      </c>
      <c r="F256" s="119" t="s">
        <v>1182</v>
      </c>
      <c r="G256" s="136" t="s">
        <v>1183</v>
      </c>
      <c r="H256" s="172" t="s">
        <v>23</v>
      </c>
    </row>
    <row r="257" spans="1:8" s="32" customFormat="1" ht="21" customHeight="1" x14ac:dyDescent="0.2">
      <c r="A257" s="17"/>
      <c r="B257" s="48"/>
      <c r="C257" s="17"/>
      <c r="D257" s="50"/>
      <c r="E257" s="51" t="s">
        <v>1184</v>
      </c>
      <c r="F257" s="52"/>
      <c r="G257" s="101"/>
      <c r="H257" s="102"/>
    </row>
    <row r="258" spans="1:8" s="32" customFormat="1" ht="45" customHeight="1" x14ac:dyDescent="0.2">
      <c r="A258" s="18">
        <v>1</v>
      </c>
      <c r="B258" s="28" t="s">
        <v>1185</v>
      </c>
      <c r="C258" s="39">
        <v>2019</v>
      </c>
      <c r="D258" s="31" t="s">
        <v>1186</v>
      </c>
      <c r="E258" s="20" t="s">
        <v>1187</v>
      </c>
      <c r="F258" s="22" t="s">
        <v>1188</v>
      </c>
      <c r="G258" s="28" t="s">
        <v>1189</v>
      </c>
      <c r="H258" s="18"/>
    </row>
    <row r="259" spans="1:8" s="32" customFormat="1" ht="45" customHeight="1" x14ac:dyDescent="0.2">
      <c r="A259" s="18">
        <v>2</v>
      </c>
      <c r="B259" s="28" t="s">
        <v>1190</v>
      </c>
      <c r="C259" s="39">
        <v>2020</v>
      </c>
      <c r="D259" s="31" t="s">
        <v>1191</v>
      </c>
      <c r="E259" s="21" t="s">
        <v>1192</v>
      </c>
      <c r="F259" s="22" t="s">
        <v>1193</v>
      </c>
      <c r="G259" s="28" t="s">
        <v>1194</v>
      </c>
      <c r="H259" s="18" t="s">
        <v>23</v>
      </c>
    </row>
    <row r="260" spans="1:8" s="32" customFormat="1" ht="45" customHeight="1" x14ac:dyDescent="0.2">
      <c r="A260" s="18">
        <v>3</v>
      </c>
      <c r="B260" s="31" t="s">
        <v>1195</v>
      </c>
      <c r="C260" s="39">
        <v>2020</v>
      </c>
      <c r="D260" s="20" t="s">
        <v>1196</v>
      </c>
      <c r="E260" s="31" t="s">
        <v>1197</v>
      </c>
      <c r="F260" s="22" t="s">
        <v>1198</v>
      </c>
      <c r="G260" s="28" t="s">
        <v>1199</v>
      </c>
      <c r="H260" s="18"/>
    </row>
    <row r="261" spans="1:8" s="32" customFormat="1" ht="45" customHeight="1" x14ac:dyDescent="0.2">
      <c r="A261" s="18">
        <v>4</v>
      </c>
      <c r="B261" s="31" t="s">
        <v>1200</v>
      </c>
      <c r="C261" s="39">
        <v>2020</v>
      </c>
      <c r="D261" s="31" t="s">
        <v>1201</v>
      </c>
      <c r="E261" s="31" t="s">
        <v>1202</v>
      </c>
      <c r="F261" s="22" t="s">
        <v>1203</v>
      </c>
      <c r="G261" s="28" t="s">
        <v>1204</v>
      </c>
      <c r="H261" s="18"/>
    </row>
    <row r="262" spans="1:8" s="32" customFormat="1" ht="45" customHeight="1" x14ac:dyDescent="0.2">
      <c r="A262" s="18">
        <v>5</v>
      </c>
      <c r="B262" s="20" t="s">
        <v>1205</v>
      </c>
      <c r="C262" s="39">
        <v>2020</v>
      </c>
      <c r="D262" s="31" t="s">
        <v>1206</v>
      </c>
      <c r="E262" s="20" t="s">
        <v>1207</v>
      </c>
      <c r="F262" s="22" t="s">
        <v>1208</v>
      </c>
      <c r="G262" s="28" t="s">
        <v>1209</v>
      </c>
      <c r="H262" s="18" t="s">
        <v>23</v>
      </c>
    </row>
    <row r="263" spans="1:8" s="32" customFormat="1" ht="45" customHeight="1" x14ac:dyDescent="0.2">
      <c r="A263" s="18">
        <v>6</v>
      </c>
      <c r="B263" s="36" t="s">
        <v>1210</v>
      </c>
      <c r="C263" s="39">
        <v>2021</v>
      </c>
      <c r="D263" s="31" t="s">
        <v>1211</v>
      </c>
      <c r="E263" s="20" t="s">
        <v>1212</v>
      </c>
      <c r="F263" s="22" t="s">
        <v>1213</v>
      </c>
      <c r="G263" s="28" t="s">
        <v>1214</v>
      </c>
      <c r="H263" s="18"/>
    </row>
    <row r="264" spans="1:8" s="32" customFormat="1" ht="45" customHeight="1" x14ac:dyDescent="0.2">
      <c r="A264" s="18">
        <v>7</v>
      </c>
      <c r="B264" s="36" t="s">
        <v>1215</v>
      </c>
      <c r="C264" s="39">
        <v>2021</v>
      </c>
      <c r="D264" s="31" t="s">
        <v>1216</v>
      </c>
      <c r="E264" s="20" t="s">
        <v>1217</v>
      </c>
      <c r="F264" s="22" t="s">
        <v>1218</v>
      </c>
      <c r="G264" s="28" t="s">
        <v>1219</v>
      </c>
      <c r="H264" s="22"/>
    </row>
    <row r="265" spans="1:8" s="32" customFormat="1" ht="33" customHeight="1" x14ac:dyDescent="0.2">
      <c r="A265" s="18">
        <v>8</v>
      </c>
      <c r="B265" s="36" t="s">
        <v>1220</v>
      </c>
      <c r="C265" s="39">
        <v>2021</v>
      </c>
      <c r="D265" s="20" t="s">
        <v>1221</v>
      </c>
      <c r="E265" s="31" t="s">
        <v>1222</v>
      </c>
      <c r="F265" s="22" t="s">
        <v>1223</v>
      </c>
      <c r="G265" s="38" t="s">
        <v>1224</v>
      </c>
      <c r="H265" s="106"/>
    </row>
    <row r="266" spans="1:8" s="32" customFormat="1" ht="33" customHeight="1" x14ac:dyDescent="0.2">
      <c r="A266" s="18">
        <v>9</v>
      </c>
      <c r="B266" s="37" t="s">
        <v>1225</v>
      </c>
      <c r="C266" s="39">
        <v>2024</v>
      </c>
      <c r="D266" s="20" t="s">
        <v>1226</v>
      </c>
      <c r="E266" s="29" t="s">
        <v>1227</v>
      </c>
      <c r="F266" s="22" t="s">
        <v>1228</v>
      </c>
      <c r="G266" s="41" t="s">
        <v>1229</v>
      </c>
      <c r="H266" s="106"/>
    </row>
    <row r="267" spans="1:8" s="32" customFormat="1" ht="33" customHeight="1" x14ac:dyDescent="0.2">
      <c r="A267" s="18">
        <v>10</v>
      </c>
      <c r="B267" s="37" t="s">
        <v>1230</v>
      </c>
      <c r="C267" s="39">
        <v>2024</v>
      </c>
      <c r="D267" s="20" t="s">
        <v>1231</v>
      </c>
      <c r="E267" s="29" t="s">
        <v>1232</v>
      </c>
      <c r="F267" s="22" t="s">
        <v>1233</v>
      </c>
      <c r="G267" s="44" t="s">
        <v>1234</v>
      </c>
      <c r="H267" s="106"/>
    </row>
    <row r="268" spans="1:8" s="32" customFormat="1" ht="33" customHeight="1" x14ac:dyDescent="0.2">
      <c r="A268" s="18">
        <v>11</v>
      </c>
      <c r="B268" s="173" t="s">
        <v>1235</v>
      </c>
      <c r="C268" s="39">
        <v>2024</v>
      </c>
      <c r="D268" s="38" t="s">
        <v>1236</v>
      </c>
      <c r="E268" s="45" t="s">
        <v>1237</v>
      </c>
      <c r="F268" s="73" t="s">
        <v>1238</v>
      </c>
      <c r="G268" s="72" t="s">
        <v>1239</v>
      </c>
      <c r="H268" s="71"/>
    </row>
    <row r="269" spans="1:8" s="58" customFormat="1" ht="33" customHeight="1" x14ac:dyDescent="0.2">
      <c r="A269" s="18">
        <v>12</v>
      </c>
      <c r="B269" s="45" t="s">
        <v>1240</v>
      </c>
      <c r="C269" s="39">
        <v>2025</v>
      </c>
      <c r="D269" s="60" t="s">
        <v>964</v>
      </c>
      <c r="E269" s="45" t="s">
        <v>1241</v>
      </c>
      <c r="F269" s="73" t="s">
        <v>1242</v>
      </c>
      <c r="G269" s="72" t="s">
        <v>1243</v>
      </c>
      <c r="H269" s="71"/>
    </row>
    <row r="270" spans="1:8" s="58" customFormat="1" ht="33" customHeight="1" x14ac:dyDescent="0.2">
      <c r="A270" s="18">
        <v>13</v>
      </c>
      <c r="B270" s="72" t="s">
        <v>1244</v>
      </c>
      <c r="C270" s="39">
        <v>2025</v>
      </c>
      <c r="D270" s="104" t="s">
        <v>1245</v>
      </c>
      <c r="E270" s="45" t="s">
        <v>1246</v>
      </c>
      <c r="F270" s="73" t="s">
        <v>1247</v>
      </c>
      <c r="G270" s="72" t="s">
        <v>1248</v>
      </c>
      <c r="H270" s="70" t="s">
        <v>23</v>
      </c>
    </row>
    <row r="271" spans="1:8" s="139" customFormat="1" ht="30" customHeight="1" x14ac:dyDescent="0.25">
      <c r="A271" s="172">
        <v>14</v>
      </c>
      <c r="B271" s="174" t="s">
        <v>1249</v>
      </c>
      <c r="C271" s="170">
        <v>2026</v>
      </c>
      <c r="D271" s="117" t="s">
        <v>1250</v>
      </c>
      <c r="E271" s="175" t="s">
        <v>1251</v>
      </c>
      <c r="F271" s="119" t="s">
        <v>1252</v>
      </c>
      <c r="G271" s="176" t="s">
        <v>1253</v>
      </c>
      <c r="H271" s="177"/>
    </row>
    <row r="272" spans="1:8" s="32" customFormat="1" ht="21" customHeight="1" x14ac:dyDescent="0.2">
      <c r="A272" s="17"/>
      <c r="B272" s="48"/>
      <c r="C272" s="17"/>
      <c r="D272" s="50"/>
      <c r="E272" s="51" t="s">
        <v>1254</v>
      </c>
      <c r="F272" s="52"/>
      <c r="G272" s="101"/>
      <c r="H272" s="102"/>
    </row>
    <row r="273" spans="1:8" s="32" customFormat="1" ht="29.25" customHeight="1" x14ac:dyDescent="0.2">
      <c r="A273" s="18">
        <v>1</v>
      </c>
      <c r="B273" s="93" t="s">
        <v>1255</v>
      </c>
      <c r="C273" s="18">
        <v>2006</v>
      </c>
      <c r="D273" s="20" t="s">
        <v>1256</v>
      </c>
      <c r="E273" s="94" t="s">
        <v>1257</v>
      </c>
      <c r="F273" s="22" t="s">
        <v>1258</v>
      </c>
      <c r="G273" s="29" t="s">
        <v>1259</v>
      </c>
      <c r="H273" s="18" t="s">
        <v>23</v>
      </c>
    </row>
    <row r="274" spans="1:8" s="32" customFormat="1" ht="29.25" customHeight="1" x14ac:dyDescent="0.2">
      <c r="A274" s="18">
        <v>2</v>
      </c>
      <c r="B274" s="26" t="s">
        <v>1260</v>
      </c>
      <c r="C274" s="18">
        <v>2017</v>
      </c>
      <c r="D274" s="20" t="s">
        <v>1261</v>
      </c>
      <c r="E274" s="21" t="s">
        <v>1262</v>
      </c>
      <c r="F274" s="22" t="s">
        <v>1263</v>
      </c>
      <c r="G274" s="28" t="s">
        <v>1264</v>
      </c>
      <c r="H274" s="18"/>
    </row>
    <row r="275" spans="1:8" s="32" customFormat="1" ht="29.25" customHeight="1" x14ac:dyDescent="0.2">
      <c r="A275" s="18">
        <v>3</v>
      </c>
      <c r="B275" s="26" t="s">
        <v>1265</v>
      </c>
      <c r="C275" s="18">
        <v>2017</v>
      </c>
      <c r="D275" s="20" t="s">
        <v>1261</v>
      </c>
      <c r="E275" s="21" t="s">
        <v>1266</v>
      </c>
      <c r="F275" s="22" t="s">
        <v>1267</v>
      </c>
      <c r="G275" s="28" t="s">
        <v>1268</v>
      </c>
      <c r="H275" s="18"/>
    </row>
    <row r="276" spans="1:8" s="32" customFormat="1" ht="29.25" customHeight="1" x14ac:dyDescent="0.2">
      <c r="A276" s="18">
        <v>4</v>
      </c>
      <c r="B276" s="26" t="s">
        <v>1269</v>
      </c>
      <c r="C276" s="18">
        <v>2018</v>
      </c>
      <c r="D276" s="20" t="s">
        <v>1270</v>
      </c>
      <c r="E276" s="20" t="s">
        <v>1271</v>
      </c>
      <c r="F276" s="22" t="s">
        <v>1272</v>
      </c>
      <c r="G276" s="28" t="s">
        <v>1273</v>
      </c>
      <c r="H276" s="18"/>
    </row>
    <row r="277" spans="1:8" s="32" customFormat="1" ht="29.25" customHeight="1" x14ac:dyDescent="0.2">
      <c r="A277" s="18">
        <v>5</v>
      </c>
      <c r="B277" s="20" t="s">
        <v>1274</v>
      </c>
      <c r="C277" s="39">
        <v>2022</v>
      </c>
      <c r="D277" s="20" t="s">
        <v>1275</v>
      </c>
      <c r="E277" s="20" t="s">
        <v>1276</v>
      </c>
      <c r="F277" s="22" t="s">
        <v>1277</v>
      </c>
      <c r="G277" s="23" t="s">
        <v>1278</v>
      </c>
      <c r="H277" s="18"/>
    </row>
    <row r="278" spans="1:8" s="32" customFormat="1" ht="29.25" customHeight="1" x14ac:dyDescent="0.2">
      <c r="A278" s="18">
        <v>6</v>
      </c>
      <c r="B278" s="36" t="s">
        <v>1279</v>
      </c>
      <c r="C278" s="39">
        <v>2021</v>
      </c>
      <c r="D278" s="31" t="s">
        <v>1280</v>
      </c>
      <c r="E278" s="20" t="s">
        <v>1281</v>
      </c>
      <c r="F278" s="22" t="s">
        <v>1282</v>
      </c>
      <c r="G278" s="23" t="s">
        <v>147</v>
      </c>
      <c r="H278" s="22"/>
    </row>
    <row r="279" spans="1:8" s="32" customFormat="1" ht="29.25" customHeight="1" x14ac:dyDescent="0.2">
      <c r="A279" s="18">
        <v>7</v>
      </c>
      <c r="B279" s="178" t="s">
        <v>1283</v>
      </c>
      <c r="C279" s="39">
        <v>2021</v>
      </c>
      <c r="D279" s="31" t="s">
        <v>1284</v>
      </c>
      <c r="E279" s="31" t="s">
        <v>1285</v>
      </c>
      <c r="F279" s="22" t="s">
        <v>1286</v>
      </c>
      <c r="G279" s="28" t="s">
        <v>1287</v>
      </c>
      <c r="H279" s="22"/>
    </row>
    <row r="280" spans="1:8" s="32" customFormat="1" ht="29.25" customHeight="1" x14ac:dyDescent="0.2">
      <c r="A280" s="18">
        <v>8</v>
      </c>
      <c r="B280" s="20" t="s">
        <v>1288</v>
      </c>
      <c r="C280" s="39">
        <v>2022</v>
      </c>
      <c r="D280" s="20" t="s">
        <v>1289</v>
      </c>
      <c r="E280" s="20" t="s">
        <v>1290</v>
      </c>
      <c r="F280" s="22" t="s">
        <v>1291</v>
      </c>
      <c r="G280" s="28" t="s">
        <v>1292</v>
      </c>
      <c r="H280" s="106"/>
    </row>
    <row r="281" spans="1:8" s="32" customFormat="1" ht="29.25" customHeight="1" x14ac:dyDescent="0.2">
      <c r="A281" s="18">
        <v>9</v>
      </c>
      <c r="B281" s="29" t="s">
        <v>1293</v>
      </c>
      <c r="C281" s="18">
        <v>1996</v>
      </c>
      <c r="D281" s="20" t="s">
        <v>1294</v>
      </c>
      <c r="E281" s="21" t="s">
        <v>1295</v>
      </c>
      <c r="F281" s="22" t="s">
        <v>1296</v>
      </c>
      <c r="G281" s="29" t="s">
        <v>1297</v>
      </c>
      <c r="H281" s="18" t="s">
        <v>23</v>
      </c>
    </row>
    <row r="282" spans="1:8" s="32" customFormat="1" ht="29.25" customHeight="1" x14ac:dyDescent="0.2">
      <c r="A282" s="18">
        <v>10</v>
      </c>
      <c r="B282" s="179" t="s">
        <v>1298</v>
      </c>
      <c r="C282" s="39">
        <v>2023</v>
      </c>
      <c r="D282" s="20" t="s">
        <v>1299</v>
      </c>
      <c r="E282" s="29" t="s">
        <v>1300</v>
      </c>
      <c r="F282" s="22" t="s">
        <v>1301</v>
      </c>
      <c r="G282" s="23" t="s">
        <v>1302</v>
      </c>
      <c r="H282" s="106"/>
    </row>
    <row r="283" spans="1:8" ht="30" customHeight="1" x14ac:dyDescent="0.2">
      <c r="A283" s="18">
        <v>11</v>
      </c>
      <c r="B283" s="29" t="s">
        <v>1303</v>
      </c>
      <c r="C283" s="18">
        <v>2006</v>
      </c>
      <c r="D283" s="20" t="s">
        <v>1261</v>
      </c>
      <c r="E283" s="21" t="s">
        <v>1304</v>
      </c>
      <c r="F283" s="22" t="s">
        <v>1305</v>
      </c>
      <c r="G283" s="29" t="s">
        <v>1306</v>
      </c>
      <c r="H283" s="18"/>
    </row>
    <row r="284" spans="1:8" ht="29.25" customHeight="1" x14ac:dyDescent="0.2">
      <c r="A284" s="18">
        <v>12</v>
      </c>
      <c r="B284" s="29" t="s">
        <v>1307</v>
      </c>
      <c r="C284" s="18">
        <v>2011</v>
      </c>
      <c r="D284" s="20" t="s">
        <v>1308</v>
      </c>
      <c r="E284" s="21" t="s">
        <v>1309</v>
      </c>
      <c r="F284" s="22" t="s">
        <v>1310</v>
      </c>
      <c r="G284" s="37" t="s">
        <v>1311</v>
      </c>
      <c r="H284" s="18"/>
    </row>
    <row r="285" spans="1:8" ht="29.25" customHeight="1" x14ac:dyDescent="0.2">
      <c r="A285" s="18">
        <v>13</v>
      </c>
      <c r="B285" s="29" t="s">
        <v>1312</v>
      </c>
      <c r="C285" s="18">
        <v>2011</v>
      </c>
      <c r="D285" s="20" t="s">
        <v>1313</v>
      </c>
      <c r="E285" s="21" t="s">
        <v>1314</v>
      </c>
      <c r="F285" s="22" t="s">
        <v>1315</v>
      </c>
      <c r="G285" s="29" t="s">
        <v>1316</v>
      </c>
      <c r="H285" s="18"/>
    </row>
    <row r="286" spans="1:8" ht="29.25" customHeight="1" x14ac:dyDescent="0.2">
      <c r="A286" s="18">
        <v>14</v>
      </c>
      <c r="B286" s="29" t="s">
        <v>1317</v>
      </c>
      <c r="C286" s="18">
        <v>2025</v>
      </c>
      <c r="D286" s="20" t="s">
        <v>1318</v>
      </c>
      <c r="E286" s="21" t="s">
        <v>1319</v>
      </c>
      <c r="F286" s="180" t="s">
        <v>1320</v>
      </c>
      <c r="G286" s="20" t="s">
        <v>1321</v>
      </c>
      <c r="H286" s="18"/>
    </row>
    <row r="287" spans="1:8" ht="29.25" customHeight="1" x14ac:dyDescent="0.2">
      <c r="A287" s="18">
        <v>15</v>
      </c>
      <c r="B287" s="29" t="s">
        <v>1322</v>
      </c>
      <c r="C287" s="18">
        <v>2014</v>
      </c>
      <c r="D287" s="20" t="s">
        <v>1323</v>
      </c>
      <c r="E287" s="21" t="s">
        <v>1324</v>
      </c>
      <c r="F287" s="22" t="s">
        <v>1325</v>
      </c>
      <c r="G287" s="20" t="s">
        <v>1326</v>
      </c>
      <c r="H287" s="18"/>
    </row>
    <row r="288" spans="1:8" ht="29.25" customHeight="1" x14ac:dyDescent="0.2">
      <c r="A288" s="18">
        <v>16</v>
      </c>
      <c r="B288" s="29" t="s">
        <v>1327</v>
      </c>
      <c r="C288" s="18">
        <v>2015</v>
      </c>
      <c r="D288" s="20" t="s">
        <v>1261</v>
      </c>
      <c r="E288" s="21" t="s">
        <v>1328</v>
      </c>
      <c r="F288" s="22" t="s">
        <v>1329</v>
      </c>
      <c r="G288" s="20" t="s">
        <v>1330</v>
      </c>
      <c r="H288" s="18"/>
    </row>
    <row r="289" spans="1:8" ht="29.25" customHeight="1" x14ac:dyDescent="0.2">
      <c r="A289" s="18">
        <v>17</v>
      </c>
      <c r="B289" s="29" t="s">
        <v>1331</v>
      </c>
      <c r="C289" s="18">
        <v>2016</v>
      </c>
      <c r="D289" s="20" t="s">
        <v>1261</v>
      </c>
      <c r="E289" s="21" t="s">
        <v>1332</v>
      </c>
      <c r="F289" s="22" t="s">
        <v>1333</v>
      </c>
      <c r="G289" s="38" t="s">
        <v>1334</v>
      </c>
      <c r="H289" s="18" t="s">
        <v>23</v>
      </c>
    </row>
    <row r="290" spans="1:8" ht="29.25" customHeight="1" x14ac:dyDescent="0.2">
      <c r="A290" s="18">
        <v>18</v>
      </c>
      <c r="B290" s="26" t="s">
        <v>1335</v>
      </c>
      <c r="C290" s="18">
        <v>2017</v>
      </c>
      <c r="D290" s="20" t="s">
        <v>1261</v>
      </c>
      <c r="E290" s="21" t="s">
        <v>1336</v>
      </c>
      <c r="F290" s="22" t="s">
        <v>1337</v>
      </c>
      <c r="G290" s="38" t="s">
        <v>1338</v>
      </c>
      <c r="H290" s="18"/>
    </row>
    <row r="291" spans="1:8" ht="29.25" customHeight="1" x14ac:dyDescent="0.2">
      <c r="A291" s="18">
        <v>19</v>
      </c>
      <c r="B291" s="29" t="s">
        <v>1339</v>
      </c>
      <c r="C291" s="18">
        <v>2017</v>
      </c>
      <c r="D291" s="20" t="s">
        <v>498</v>
      </c>
      <c r="E291" s="29" t="s">
        <v>1340</v>
      </c>
      <c r="F291" s="22" t="s">
        <v>1341</v>
      </c>
      <c r="G291" s="38" t="s">
        <v>1342</v>
      </c>
      <c r="H291" s="18" t="s">
        <v>23</v>
      </c>
    </row>
    <row r="292" spans="1:8" ht="29.25" customHeight="1" x14ac:dyDescent="0.2">
      <c r="A292" s="18">
        <v>20</v>
      </c>
      <c r="B292" s="181" t="s">
        <v>1343</v>
      </c>
      <c r="C292" s="18">
        <v>2018</v>
      </c>
      <c r="D292" s="20" t="s">
        <v>1261</v>
      </c>
      <c r="E292" s="31" t="s">
        <v>1344</v>
      </c>
      <c r="F292" s="22" t="s">
        <v>1345</v>
      </c>
      <c r="G292" s="38" t="s">
        <v>1346</v>
      </c>
      <c r="H292" s="18"/>
    </row>
    <row r="293" spans="1:8" ht="29.25" customHeight="1" x14ac:dyDescent="0.2">
      <c r="A293" s="18">
        <v>21</v>
      </c>
      <c r="B293" s="181" t="s">
        <v>1347</v>
      </c>
      <c r="C293" s="18">
        <v>2018</v>
      </c>
      <c r="D293" s="20" t="s">
        <v>1348</v>
      </c>
      <c r="E293" s="31" t="s">
        <v>1349</v>
      </c>
      <c r="F293" s="22" t="s">
        <v>1350</v>
      </c>
      <c r="G293" s="38" t="s">
        <v>1351</v>
      </c>
      <c r="H293" s="18"/>
    </row>
    <row r="294" spans="1:8" ht="29.25" customHeight="1" x14ac:dyDescent="0.2">
      <c r="A294" s="18">
        <v>22</v>
      </c>
      <c r="B294" s="181" t="s">
        <v>1352</v>
      </c>
      <c r="C294" s="18">
        <v>2018</v>
      </c>
      <c r="D294" s="20" t="s">
        <v>1353</v>
      </c>
      <c r="E294" s="31" t="s">
        <v>1354</v>
      </c>
      <c r="F294" s="22" t="s">
        <v>1355</v>
      </c>
      <c r="G294" s="38" t="s">
        <v>1356</v>
      </c>
      <c r="H294" s="18"/>
    </row>
    <row r="295" spans="1:8" ht="33.75" customHeight="1" x14ac:dyDescent="0.2">
      <c r="A295" s="18">
        <v>23</v>
      </c>
      <c r="B295" s="181" t="s">
        <v>1357</v>
      </c>
      <c r="C295" s="18">
        <v>2018</v>
      </c>
      <c r="D295" s="20" t="s">
        <v>1358</v>
      </c>
      <c r="E295" s="31" t="s">
        <v>1359</v>
      </c>
      <c r="F295" s="22" t="s">
        <v>1360</v>
      </c>
      <c r="G295" s="38" t="s">
        <v>1361</v>
      </c>
      <c r="H295" s="18"/>
    </row>
    <row r="296" spans="1:8" ht="45.75" customHeight="1" x14ac:dyDescent="0.2">
      <c r="A296" s="18">
        <v>24</v>
      </c>
      <c r="B296" s="181" t="s">
        <v>1362</v>
      </c>
      <c r="C296" s="18">
        <v>2018</v>
      </c>
      <c r="D296" s="20" t="s">
        <v>1358</v>
      </c>
      <c r="E296" s="31" t="s">
        <v>1363</v>
      </c>
      <c r="F296" s="43" t="s">
        <v>1364</v>
      </c>
      <c r="G296" s="38" t="s">
        <v>1365</v>
      </c>
      <c r="H296" s="18"/>
    </row>
    <row r="297" spans="1:8" ht="33.75" customHeight="1" x14ac:dyDescent="0.2">
      <c r="A297" s="18">
        <v>25</v>
      </c>
      <c r="B297" s="181" t="s">
        <v>1366</v>
      </c>
      <c r="C297" s="18">
        <v>2018</v>
      </c>
      <c r="D297" s="20" t="s">
        <v>1367</v>
      </c>
      <c r="E297" s="31" t="s">
        <v>1368</v>
      </c>
      <c r="F297" s="22" t="s">
        <v>1369</v>
      </c>
      <c r="G297" s="56" t="s">
        <v>1370</v>
      </c>
      <c r="H297" s="18"/>
    </row>
    <row r="298" spans="1:8" ht="30.75" customHeight="1" x14ac:dyDescent="0.2">
      <c r="A298" s="18">
        <v>26</v>
      </c>
      <c r="B298" s="181" t="s">
        <v>1371</v>
      </c>
      <c r="C298" s="18">
        <v>2019</v>
      </c>
      <c r="D298" s="20" t="s">
        <v>198</v>
      </c>
      <c r="E298" s="31" t="s">
        <v>1372</v>
      </c>
      <c r="F298" s="22" t="s">
        <v>210</v>
      </c>
      <c r="G298" s="56" t="s">
        <v>211</v>
      </c>
      <c r="H298" s="18" t="s">
        <v>23</v>
      </c>
    </row>
    <row r="299" spans="1:8" ht="46.5" customHeight="1" x14ac:dyDescent="0.2">
      <c r="A299" s="18">
        <v>27</v>
      </c>
      <c r="B299" s="31" t="s">
        <v>1373</v>
      </c>
      <c r="C299" s="18">
        <v>2020</v>
      </c>
      <c r="D299" s="20" t="s">
        <v>1374</v>
      </c>
      <c r="E299" s="31" t="s">
        <v>1375</v>
      </c>
      <c r="F299" s="22" t="s">
        <v>1376</v>
      </c>
      <c r="G299" s="23" t="s">
        <v>1377</v>
      </c>
      <c r="H299" s="18"/>
    </row>
    <row r="300" spans="1:8" s="32" customFormat="1" ht="30" customHeight="1" x14ac:dyDescent="0.2">
      <c r="A300" s="18">
        <v>28</v>
      </c>
      <c r="B300" s="31" t="s">
        <v>1378</v>
      </c>
      <c r="C300" s="18">
        <v>2020</v>
      </c>
      <c r="D300" s="20" t="s">
        <v>1379</v>
      </c>
      <c r="E300" s="31" t="s">
        <v>1380</v>
      </c>
      <c r="F300" s="22" t="s">
        <v>1381</v>
      </c>
      <c r="G300" s="56" t="s">
        <v>1382</v>
      </c>
      <c r="H300" s="18" t="s">
        <v>23</v>
      </c>
    </row>
    <row r="301" spans="1:8" s="32" customFormat="1" ht="30" customHeight="1" x14ac:dyDescent="0.2">
      <c r="A301" s="18">
        <v>29</v>
      </c>
      <c r="B301" s="31" t="s">
        <v>1383</v>
      </c>
      <c r="C301" s="18">
        <v>2020</v>
      </c>
      <c r="D301" s="20" t="s">
        <v>1384</v>
      </c>
      <c r="E301" s="31" t="s">
        <v>1385</v>
      </c>
      <c r="F301" s="22" t="s">
        <v>1386</v>
      </c>
      <c r="G301" s="56" t="s">
        <v>1387</v>
      </c>
      <c r="H301" s="18"/>
    </row>
    <row r="302" spans="1:8" s="32" customFormat="1" ht="30" customHeight="1" x14ac:dyDescent="0.2">
      <c r="A302" s="18">
        <v>30</v>
      </c>
      <c r="B302" s="36" t="s">
        <v>1388</v>
      </c>
      <c r="C302" s="39">
        <v>2021</v>
      </c>
      <c r="D302" s="31" t="s">
        <v>1165</v>
      </c>
      <c r="E302" s="31" t="s">
        <v>1389</v>
      </c>
      <c r="F302" s="22" t="s">
        <v>1390</v>
      </c>
      <c r="G302" s="20" t="s">
        <v>1391</v>
      </c>
      <c r="H302" s="18"/>
    </row>
    <row r="303" spans="1:8" s="32" customFormat="1" ht="44.25" customHeight="1" x14ac:dyDescent="0.2">
      <c r="A303" s="18">
        <v>31</v>
      </c>
      <c r="B303" s="36" t="s">
        <v>1392</v>
      </c>
      <c r="C303" s="39">
        <v>2021</v>
      </c>
      <c r="D303" s="31" t="s">
        <v>1393</v>
      </c>
      <c r="E303" s="31" t="s">
        <v>1394</v>
      </c>
      <c r="F303" s="22" t="s">
        <v>1395</v>
      </c>
      <c r="G303" s="20" t="s">
        <v>1396</v>
      </c>
      <c r="H303" s="18"/>
    </row>
    <row r="304" spans="1:8" s="32" customFormat="1" ht="30" customHeight="1" x14ac:dyDescent="0.2">
      <c r="A304" s="18">
        <v>32</v>
      </c>
      <c r="B304" s="36" t="s">
        <v>1397</v>
      </c>
      <c r="C304" s="39">
        <v>2021</v>
      </c>
      <c r="D304" s="20" t="s">
        <v>1398</v>
      </c>
      <c r="E304" s="31" t="s">
        <v>1399</v>
      </c>
      <c r="F304" s="22" t="s">
        <v>290</v>
      </c>
      <c r="G304" s="20" t="s">
        <v>291</v>
      </c>
      <c r="H304" s="18"/>
    </row>
    <row r="305" spans="1:10" s="32" customFormat="1" ht="30" customHeight="1" x14ac:dyDescent="0.2">
      <c r="A305" s="18">
        <v>33</v>
      </c>
      <c r="B305" s="36" t="s">
        <v>1400</v>
      </c>
      <c r="C305" s="39">
        <v>2022</v>
      </c>
      <c r="D305" s="20" t="s">
        <v>1401</v>
      </c>
      <c r="E305" s="31" t="s">
        <v>1402</v>
      </c>
      <c r="F305" s="22" t="s">
        <v>1403</v>
      </c>
      <c r="G305" s="38" t="s">
        <v>557</v>
      </c>
      <c r="H305" s="18"/>
    </row>
    <row r="306" spans="1:10" s="32" customFormat="1" ht="30" customHeight="1" x14ac:dyDescent="0.2">
      <c r="A306" s="18">
        <v>34</v>
      </c>
      <c r="B306" s="20" t="s">
        <v>1404</v>
      </c>
      <c r="C306" s="39">
        <v>2022</v>
      </c>
      <c r="D306" s="40" t="s">
        <v>1405</v>
      </c>
      <c r="E306" s="20" t="s">
        <v>1324</v>
      </c>
      <c r="F306" s="22" t="s">
        <v>1406</v>
      </c>
      <c r="G306" s="3" t="s">
        <v>1407</v>
      </c>
      <c r="H306" s="18"/>
    </row>
    <row r="307" spans="1:10" s="32" customFormat="1" ht="30" customHeight="1" x14ac:dyDescent="0.2">
      <c r="A307" s="18">
        <v>35</v>
      </c>
      <c r="B307" s="20" t="s">
        <v>1408</v>
      </c>
      <c r="C307" s="39">
        <v>2022</v>
      </c>
      <c r="D307" s="31" t="s">
        <v>1409</v>
      </c>
      <c r="E307" s="29" t="s">
        <v>1410</v>
      </c>
      <c r="F307" s="22" t="s">
        <v>1411</v>
      </c>
      <c r="G307" s="20" t="s">
        <v>1412</v>
      </c>
      <c r="H307" s="18"/>
    </row>
    <row r="308" spans="1:10" s="32" customFormat="1" ht="30" customHeight="1" x14ac:dyDescent="0.2">
      <c r="A308" s="18">
        <v>36</v>
      </c>
      <c r="B308" s="37" t="s">
        <v>1413</v>
      </c>
      <c r="C308" s="39">
        <v>2022</v>
      </c>
      <c r="D308" s="20" t="s">
        <v>1414</v>
      </c>
      <c r="E308" s="29" t="s">
        <v>1385</v>
      </c>
      <c r="F308" s="22" t="s">
        <v>1415</v>
      </c>
      <c r="G308" s="38" t="s">
        <v>1416</v>
      </c>
      <c r="H308" s="18"/>
    </row>
    <row r="309" spans="1:10" s="32" customFormat="1" ht="30" customHeight="1" x14ac:dyDescent="0.2">
      <c r="A309" s="18">
        <v>37</v>
      </c>
      <c r="B309" s="37" t="s">
        <v>1417</v>
      </c>
      <c r="C309" s="39">
        <v>2022</v>
      </c>
      <c r="D309" s="38" t="s">
        <v>1418</v>
      </c>
      <c r="E309" s="29" t="s">
        <v>1419</v>
      </c>
      <c r="F309" s="22" t="s">
        <v>1420</v>
      </c>
      <c r="G309" s="38" t="s">
        <v>1421</v>
      </c>
      <c r="H309" s="18"/>
    </row>
    <row r="310" spans="1:10" s="32" customFormat="1" ht="30" customHeight="1" x14ac:dyDescent="0.2">
      <c r="A310" s="18">
        <v>38</v>
      </c>
      <c r="B310" s="37" t="s">
        <v>1422</v>
      </c>
      <c r="C310" s="18">
        <v>2023</v>
      </c>
      <c r="D310" s="37" t="s">
        <v>1423</v>
      </c>
      <c r="E310" s="29" t="s">
        <v>1424</v>
      </c>
      <c r="F310" s="22" t="s">
        <v>1425</v>
      </c>
      <c r="G310" s="38" t="s">
        <v>1426</v>
      </c>
      <c r="H310" s="18"/>
    </row>
    <row r="311" spans="1:10" s="32" customFormat="1" ht="30" customHeight="1" x14ac:dyDescent="0.2">
      <c r="A311" s="39">
        <v>39</v>
      </c>
      <c r="B311" s="37" t="s">
        <v>1427</v>
      </c>
      <c r="C311" s="39">
        <v>2023</v>
      </c>
      <c r="D311" s="37" t="s">
        <v>1428</v>
      </c>
      <c r="E311" s="29" t="s">
        <v>1429</v>
      </c>
      <c r="F311" s="22" t="s">
        <v>1430</v>
      </c>
      <c r="G311" s="3" t="s">
        <v>1431</v>
      </c>
      <c r="H311" s="18"/>
    </row>
    <row r="312" spans="1:10" s="32" customFormat="1" ht="30" customHeight="1" x14ac:dyDescent="0.2">
      <c r="A312" s="39">
        <v>40</v>
      </c>
      <c r="B312" s="37" t="s">
        <v>1432</v>
      </c>
      <c r="C312" s="39">
        <v>2024</v>
      </c>
      <c r="D312" s="3" t="s">
        <v>1433</v>
      </c>
      <c r="E312" s="29" t="s">
        <v>1434</v>
      </c>
      <c r="F312" s="22" t="s">
        <v>1435</v>
      </c>
      <c r="G312" s="46" t="s">
        <v>1436</v>
      </c>
      <c r="H312" s="18"/>
    </row>
    <row r="313" spans="1:10" s="32" customFormat="1" ht="30" customHeight="1" x14ac:dyDescent="0.2">
      <c r="A313" s="39">
        <v>41</v>
      </c>
      <c r="B313" s="37" t="s">
        <v>1437</v>
      </c>
      <c r="C313" s="39">
        <v>2024</v>
      </c>
      <c r="D313" s="38" t="s">
        <v>1438</v>
      </c>
      <c r="E313" s="29" t="s">
        <v>1439</v>
      </c>
      <c r="F313" s="22" t="s">
        <v>1440</v>
      </c>
      <c r="G313" s="46" t="s">
        <v>1441</v>
      </c>
      <c r="H313" s="18"/>
    </row>
    <row r="314" spans="1:10" s="32" customFormat="1" ht="30" customHeight="1" x14ac:dyDescent="0.2">
      <c r="A314" s="39">
        <v>42</v>
      </c>
      <c r="B314" s="37" t="s">
        <v>1442</v>
      </c>
      <c r="C314" s="39">
        <v>2024</v>
      </c>
      <c r="D314" s="38" t="s">
        <v>1443</v>
      </c>
      <c r="E314" s="29" t="s">
        <v>1444</v>
      </c>
      <c r="F314" s="22" t="s">
        <v>1445</v>
      </c>
      <c r="G314" s="46" t="s">
        <v>1446</v>
      </c>
      <c r="H314" s="18" t="s">
        <v>23</v>
      </c>
      <c r="J314" s="182"/>
    </row>
    <row r="315" spans="1:10" s="58" customFormat="1" ht="30" customHeight="1" x14ac:dyDescent="0.2">
      <c r="A315" s="39">
        <v>43</v>
      </c>
      <c r="B315" s="45" t="s">
        <v>1447</v>
      </c>
      <c r="C315" s="81">
        <v>2026</v>
      </c>
      <c r="D315" s="104" t="s">
        <v>1448</v>
      </c>
      <c r="E315" s="45" t="s">
        <v>1449</v>
      </c>
      <c r="F315" s="73" t="s">
        <v>1450</v>
      </c>
      <c r="G315" s="46" t="s">
        <v>1451</v>
      </c>
      <c r="H315" s="18"/>
      <c r="J315" s="182"/>
    </row>
    <row r="316" spans="1:10" ht="22.5" customHeight="1" x14ac:dyDescent="0.2">
      <c r="A316" s="10" t="s">
        <v>1452</v>
      </c>
      <c r="B316" s="11" t="s">
        <v>1453</v>
      </c>
      <c r="C316" s="183">
        <f>A323+A329+A333+A335+A337+A340</f>
        <v>18</v>
      </c>
      <c r="D316" s="184" t="s">
        <v>1454</v>
      </c>
      <c r="E316" s="14" t="s">
        <v>13</v>
      </c>
      <c r="F316" s="16"/>
      <c r="G316" s="185"/>
      <c r="H316" s="17"/>
    </row>
    <row r="317" spans="1:10" ht="29.25" customHeight="1" x14ac:dyDescent="0.2">
      <c r="A317" s="24">
        <v>1</v>
      </c>
      <c r="B317" s="28" t="s">
        <v>1455</v>
      </c>
      <c r="C317" s="18">
        <v>1994</v>
      </c>
      <c r="D317" s="20" t="s">
        <v>1456</v>
      </c>
      <c r="E317" s="186" t="s">
        <v>1457</v>
      </c>
      <c r="F317" s="22" t="s">
        <v>1458</v>
      </c>
      <c r="G317" s="20" t="s">
        <v>1459</v>
      </c>
      <c r="H317" s="18" t="s">
        <v>23</v>
      </c>
    </row>
    <row r="318" spans="1:10" ht="29.25" customHeight="1" x14ac:dyDescent="0.2">
      <c r="A318" s="18">
        <v>2</v>
      </c>
      <c r="B318" s="29" t="s">
        <v>1460</v>
      </c>
      <c r="C318" s="18">
        <v>2011</v>
      </c>
      <c r="D318" s="20" t="s">
        <v>1456</v>
      </c>
      <c r="E318" s="21" t="s">
        <v>1461</v>
      </c>
      <c r="F318" s="22" t="s">
        <v>1462</v>
      </c>
      <c r="G318" s="23" t="s">
        <v>1463</v>
      </c>
      <c r="H318" s="18" t="s">
        <v>23</v>
      </c>
    </row>
    <row r="319" spans="1:10" ht="29.25" customHeight="1" x14ac:dyDescent="0.2">
      <c r="A319" s="18">
        <v>3</v>
      </c>
      <c r="B319" s="29" t="s">
        <v>1464</v>
      </c>
      <c r="C319" s="18">
        <v>2010</v>
      </c>
      <c r="D319" s="20" t="s">
        <v>1456</v>
      </c>
      <c r="E319" s="29" t="s">
        <v>1465</v>
      </c>
      <c r="F319" s="22" t="s">
        <v>1466</v>
      </c>
      <c r="G319" s="29" t="s">
        <v>1467</v>
      </c>
      <c r="H319" s="18" t="s">
        <v>23</v>
      </c>
    </row>
    <row r="320" spans="1:10" ht="29.25" customHeight="1" x14ac:dyDescent="0.2">
      <c r="A320" s="18">
        <v>4</v>
      </c>
      <c r="B320" s="26" t="s">
        <v>1468</v>
      </c>
      <c r="C320" s="18">
        <v>2012</v>
      </c>
      <c r="D320" s="20" t="s">
        <v>1456</v>
      </c>
      <c r="E320" s="25" t="s">
        <v>1469</v>
      </c>
      <c r="F320" s="22" t="s">
        <v>1470</v>
      </c>
      <c r="G320" s="29" t="s">
        <v>1471</v>
      </c>
      <c r="H320" s="18" t="s">
        <v>23</v>
      </c>
    </row>
    <row r="321" spans="1:8" ht="29.25" customHeight="1" x14ac:dyDescent="0.2">
      <c r="A321" s="18">
        <v>5</v>
      </c>
      <c r="B321" s="26" t="s">
        <v>1472</v>
      </c>
      <c r="C321" s="18">
        <v>2014</v>
      </c>
      <c r="D321" s="20" t="s">
        <v>1456</v>
      </c>
      <c r="E321" s="25" t="s">
        <v>1473</v>
      </c>
      <c r="F321" s="22" t="s">
        <v>1474</v>
      </c>
      <c r="G321" s="29" t="s">
        <v>1475</v>
      </c>
      <c r="H321" s="18" t="s">
        <v>23</v>
      </c>
    </row>
    <row r="322" spans="1:8" s="32" customFormat="1" ht="29.25" customHeight="1" x14ac:dyDescent="0.2">
      <c r="A322" s="18">
        <v>6</v>
      </c>
      <c r="B322" s="29" t="s">
        <v>1476</v>
      </c>
      <c r="C322" s="18">
        <v>2020</v>
      </c>
      <c r="D322" s="20" t="s">
        <v>1456</v>
      </c>
      <c r="E322" s="29" t="s">
        <v>1477</v>
      </c>
      <c r="F322" s="22" t="s">
        <v>1478</v>
      </c>
      <c r="G322" s="29" t="s">
        <v>1479</v>
      </c>
      <c r="H322" s="18" t="s">
        <v>23</v>
      </c>
    </row>
    <row r="323" spans="1:8" s="32" customFormat="1" ht="29.25" customHeight="1" x14ac:dyDescent="0.2">
      <c r="A323" s="18">
        <v>7</v>
      </c>
      <c r="B323" s="36" t="s">
        <v>1480</v>
      </c>
      <c r="C323" s="39">
        <v>2021</v>
      </c>
      <c r="D323" s="20" t="s">
        <v>1481</v>
      </c>
      <c r="E323" s="20" t="s">
        <v>169</v>
      </c>
      <c r="F323" s="22" t="s">
        <v>1482</v>
      </c>
      <c r="G323" s="20" t="s">
        <v>1483</v>
      </c>
      <c r="H323" s="18"/>
    </row>
    <row r="324" spans="1:8" s="32" customFormat="1" ht="29.25" customHeight="1" x14ac:dyDescent="0.2">
      <c r="A324" s="17"/>
      <c r="B324" s="187"/>
      <c r="C324" s="17"/>
      <c r="D324" s="16"/>
      <c r="E324" s="51" t="s">
        <v>196</v>
      </c>
      <c r="F324" s="188"/>
      <c r="G324" s="16"/>
      <c r="H324" s="17"/>
    </row>
    <row r="325" spans="1:8" s="32" customFormat="1" ht="29.25" customHeight="1" x14ac:dyDescent="0.2">
      <c r="A325" s="17"/>
      <c r="B325" s="16"/>
      <c r="C325" s="17"/>
      <c r="D325" s="16"/>
      <c r="E325" s="51" t="s">
        <v>276</v>
      </c>
      <c r="F325" s="188"/>
      <c r="G325" s="16"/>
      <c r="H325" s="17"/>
    </row>
    <row r="326" spans="1:8" s="32" customFormat="1" ht="29.25" customHeight="1" x14ac:dyDescent="0.2">
      <c r="A326" s="39">
        <v>1</v>
      </c>
      <c r="B326" s="29" t="s">
        <v>636</v>
      </c>
      <c r="C326" s="18">
        <v>2005</v>
      </c>
      <c r="D326" s="20" t="s">
        <v>1456</v>
      </c>
      <c r="E326" s="21" t="s">
        <v>1484</v>
      </c>
      <c r="F326" s="22" t="s">
        <v>1485</v>
      </c>
      <c r="G326" s="29" t="s">
        <v>1486</v>
      </c>
      <c r="H326" s="18"/>
    </row>
    <row r="327" spans="1:8" s="32" customFormat="1" ht="29.25" customHeight="1" x14ac:dyDescent="0.2">
      <c r="A327" s="39">
        <v>2</v>
      </c>
      <c r="B327" s="29" t="s">
        <v>1487</v>
      </c>
      <c r="C327" s="18">
        <v>2014</v>
      </c>
      <c r="D327" s="20" t="s">
        <v>1456</v>
      </c>
      <c r="E327" s="21" t="s">
        <v>1488</v>
      </c>
      <c r="F327" s="22" t="s">
        <v>1489</v>
      </c>
      <c r="G327" s="29" t="s">
        <v>1490</v>
      </c>
      <c r="H327" s="18"/>
    </row>
    <row r="328" spans="1:8" s="32" customFormat="1" ht="29.25" customHeight="1" x14ac:dyDescent="0.2">
      <c r="A328" s="39">
        <v>3</v>
      </c>
      <c r="B328" s="27" t="s">
        <v>1491</v>
      </c>
      <c r="C328" s="1">
        <v>2025</v>
      </c>
      <c r="D328" s="46" t="s">
        <v>1492</v>
      </c>
      <c r="E328" s="29" t="s">
        <v>313</v>
      </c>
      <c r="F328" s="43" t="s">
        <v>1493</v>
      </c>
      <c r="G328" s="46" t="s">
        <v>1494</v>
      </c>
      <c r="H328" s="18"/>
    </row>
    <row r="329" spans="1:8" s="32" customFormat="1" ht="29.25" customHeight="1" x14ac:dyDescent="0.2">
      <c r="A329" s="39">
        <v>4</v>
      </c>
      <c r="B329" s="36" t="s">
        <v>1495</v>
      </c>
      <c r="C329" s="39">
        <v>2021</v>
      </c>
      <c r="D329" s="20" t="s">
        <v>1496</v>
      </c>
      <c r="E329" s="20" t="s">
        <v>1497</v>
      </c>
      <c r="F329" s="22" t="s">
        <v>1498</v>
      </c>
      <c r="G329" s="23" t="s">
        <v>1499</v>
      </c>
      <c r="H329" s="18"/>
    </row>
    <row r="330" spans="1:8" s="32" customFormat="1" ht="21" customHeight="1" x14ac:dyDescent="0.2">
      <c r="A330" s="17"/>
      <c r="B330" s="189"/>
      <c r="C330" s="189"/>
      <c r="D330" s="189"/>
      <c r="E330" s="51" t="s">
        <v>1500</v>
      </c>
      <c r="F330" s="189"/>
      <c r="G330" s="189"/>
      <c r="H330" s="189"/>
    </row>
    <row r="331" spans="1:8" s="32" customFormat="1" ht="30" customHeight="1" x14ac:dyDescent="0.2">
      <c r="A331" s="39">
        <v>1</v>
      </c>
      <c r="B331" s="29" t="s">
        <v>1501</v>
      </c>
      <c r="C331" s="190">
        <v>1959</v>
      </c>
      <c r="D331" s="29" t="s">
        <v>1502</v>
      </c>
      <c r="E331" s="29" t="s">
        <v>1503</v>
      </c>
      <c r="F331" s="22" t="s">
        <v>1504</v>
      </c>
      <c r="G331" s="191" t="s">
        <v>1505</v>
      </c>
      <c r="H331" s="18" t="s">
        <v>23</v>
      </c>
    </row>
    <row r="332" spans="1:8" ht="29.25" customHeight="1" x14ac:dyDescent="0.2">
      <c r="A332" s="39">
        <v>2</v>
      </c>
      <c r="B332" s="29" t="s">
        <v>1506</v>
      </c>
      <c r="C332" s="18">
        <v>2009</v>
      </c>
      <c r="D332" s="20" t="s">
        <v>1456</v>
      </c>
      <c r="E332" s="21" t="s">
        <v>1507</v>
      </c>
      <c r="F332" s="22" t="s">
        <v>1508</v>
      </c>
      <c r="G332" s="59" t="s">
        <v>1509</v>
      </c>
      <c r="H332" s="18" t="s">
        <v>23</v>
      </c>
    </row>
    <row r="333" spans="1:8" ht="29.25" customHeight="1" x14ac:dyDescent="0.2">
      <c r="A333" s="39">
        <v>3</v>
      </c>
      <c r="B333" s="36" t="s">
        <v>1510</v>
      </c>
      <c r="C333" s="18">
        <v>2020</v>
      </c>
      <c r="D333" s="20" t="s">
        <v>1511</v>
      </c>
      <c r="E333" s="29" t="s">
        <v>1512</v>
      </c>
      <c r="F333" s="22" t="s">
        <v>1513</v>
      </c>
      <c r="G333" s="191" t="s">
        <v>1514</v>
      </c>
      <c r="H333" s="18"/>
    </row>
    <row r="334" spans="1:8" s="32" customFormat="1" ht="22.5" customHeight="1" x14ac:dyDescent="0.2">
      <c r="A334" s="17"/>
      <c r="B334" s="189"/>
      <c r="C334" s="189"/>
      <c r="D334" s="189"/>
      <c r="E334" s="51" t="s">
        <v>1515</v>
      </c>
      <c r="F334" s="189"/>
      <c r="G334" s="189"/>
      <c r="H334" s="189"/>
    </row>
    <row r="335" spans="1:8" ht="29.25" customHeight="1" x14ac:dyDescent="0.2">
      <c r="A335" s="39">
        <v>1</v>
      </c>
      <c r="B335" s="26" t="s">
        <v>1516</v>
      </c>
      <c r="C335" s="18">
        <v>2017</v>
      </c>
      <c r="D335" s="20" t="s">
        <v>1456</v>
      </c>
      <c r="E335" s="21" t="s">
        <v>1517</v>
      </c>
      <c r="F335" s="22" t="s">
        <v>1518</v>
      </c>
      <c r="G335" s="23" t="s">
        <v>1519</v>
      </c>
      <c r="H335" s="18"/>
    </row>
    <row r="336" spans="1:8" ht="29.25" customHeight="1" x14ac:dyDescent="0.2">
      <c r="A336" s="17"/>
      <c r="B336" s="16"/>
      <c r="C336" s="192"/>
      <c r="D336" s="16"/>
      <c r="E336" s="51" t="s">
        <v>1520</v>
      </c>
      <c r="F336" s="16"/>
      <c r="G336" s="16"/>
      <c r="H336" s="193"/>
    </row>
    <row r="337" spans="1:8" ht="30" customHeight="1" x14ac:dyDescent="0.2">
      <c r="A337" s="39">
        <v>1</v>
      </c>
      <c r="B337" s="36" t="s">
        <v>1521</v>
      </c>
      <c r="C337" s="39">
        <v>2021</v>
      </c>
      <c r="D337" s="20" t="s">
        <v>1522</v>
      </c>
      <c r="E337" s="20" t="s">
        <v>1523</v>
      </c>
      <c r="F337" s="22" t="s">
        <v>1524</v>
      </c>
      <c r="G337" s="20" t="s">
        <v>1525</v>
      </c>
      <c r="H337" s="18"/>
    </row>
    <row r="338" spans="1:8" ht="30" customHeight="1" x14ac:dyDescent="0.2">
      <c r="A338" s="17"/>
      <c r="B338" s="16"/>
      <c r="C338" s="192"/>
      <c r="D338" s="16"/>
      <c r="E338" s="51" t="s">
        <v>1526</v>
      </c>
      <c r="F338" s="16"/>
      <c r="G338" s="16"/>
      <c r="H338" s="193"/>
    </row>
    <row r="339" spans="1:8" ht="30" customHeight="1" x14ac:dyDescent="0.25">
      <c r="A339" s="39">
        <v>1</v>
      </c>
      <c r="B339" s="194" t="s">
        <v>1527</v>
      </c>
      <c r="C339" s="39">
        <v>2015</v>
      </c>
      <c r="D339" s="195" t="s">
        <v>1528</v>
      </c>
      <c r="E339" s="196" t="s">
        <v>1257</v>
      </c>
      <c r="F339" s="32"/>
      <c r="G339" s="197" t="s">
        <v>1529</v>
      </c>
      <c r="H339" s="18"/>
    </row>
    <row r="340" spans="1:8" ht="30" customHeight="1" x14ac:dyDescent="0.2">
      <c r="A340" s="39">
        <v>2</v>
      </c>
      <c r="B340" s="27" t="s">
        <v>1530</v>
      </c>
      <c r="C340" s="89">
        <v>2024</v>
      </c>
      <c r="D340" s="20" t="s">
        <v>1531</v>
      </c>
      <c r="E340" s="29" t="s">
        <v>1532</v>
      </c>
      <c r="F340" s="43" t="s">
        <v>1533</v>
      </c>
      <c r="G340" s="60" t="s">
        <v>1534</v>
      </c>
      <c r="H340" s="18" t="s">
        <v>23</v>
      </c>
    </row>
    <row r="341" spans="1:8" ht="21" customHeight="1" x14ac:dyDescent="0.2">
      <c r="A341" s="10" t="s">
        <v>1535</v>
      </c>
      <c r="B341" s="11" t="s">
        <v>1536</v>
      </c>
      <c r="C341" s="183">
        <f>A346+A349+A360+A367+A370+A375+A381+A388+A395</f>
        <v>46</v>
      </c>
      <c r="D341" s="184" t="s">
        <v>1454</v>
      </c>
      <c r="E341" s="14" t="s">
        <v>13</v>
      </c>
      <c r="F341" s="188"/>
      <c r="G341" s="198"/>
      <c r="H341" s="17"/>
    </row>
    <row r="342" spans="1:8" s="32" customFormat="1" ht="30.75" customHeight="1" x14ac:dyDescent="0.2">
      <c r="A342" s="18">
        <v>1</v>
      </c>
      <c r="B342" s="29" t="s">
        <v>1537</v>
      </c>
      <c r="C342" s="18">
        <v>2019</v>
      </c>
      <c r="D342" s="20" t="s">
        <v>1538</v>
      </c>
      <c r="E342" s="29" t="s">
        <v>1539</v>
      </c>
      <c r="F342" s="22" t="s">
        <v>1540</v>
      </c>
      <c r="G342" s="28" t="s">
        <v>1541</v>
      </c>
      <c r="H342" s="18" t="s">
        <v>23</v>
      </c>
    </row>
    <row r="343" spans="1:8" s="32" customFormat="1" ht="30.75" customHeight="1" x14ac:dyDescent="0.2">
      <c r="A343" s="18">
        <v>2</v>
      </c>
      <c r="B343" s="31" t="s">
        <v>1542</v>
      </c>
      <c r="C343" s="39">
        <v>2022</v>
      </c>
      <c r="D343" s="20" t="s">
        <v>1543</v>
      </c>
      <c r="E343" s="31" t="s">
        <v>1544</v>
      </c>
      <c r="F343" s="22" t="s">
        <v>1545</v>
      </c>
      <c r="G343" s="28" t="s">
        <v>1546</v>
      </c>
      <c r="H343" s="18"/>
    </row>
    <row r="344" spans="1:8" s="32" customFormat="1" ht="30.75" customHeight="1" x14ac:dyDescent="0.2">
      <c r="A344" s="18">
        <v>3</v>
      </c>
      <c r="B344" s="31" t="s">
        <v>1547</v>
      </c>
      <c r="C344" s="39">
        <v>2022</v>
      </c>
      <c r="D344" s="20" t="s">
        <v>1548</v>
      </c>
      <c r="E344" s="31" t="s">
        <v>1549</v>
      </c>
      <c r="F344" s="22" t="s">
        <v>1550</v>
      </c>
      <c r="G344" s="28" t="s">
        <v>1551</v>
      </c>
      <c r="H344" s="18"/>
    </row>
    <row r="345" spans="1:8" s="32" customFormat="1" ht="30.75" customHeight="1" x14ac:dyDescent="0.2">
      <c r="A345" s="18">
        <v>4</v>
      </c>
      <c r="B345" s="20" t="s">
        <v>1552</v>
      </c>
      <c r="C345" s="18">
        <v>2022</v>
      </c>
      <c r="D345" s="20" t="s">
        <v>1553</v>
      </c>
      <c r="E345" s="20" t="s">
        <v>1554</v>
      </c>
      <c r="F345" s="22" t="s">
        <v>1555</v>
      </c>
      <c r="G345" s="28" t="s">
        <v>1556</v>
      </c>
      <c r="H345" s="18"/>
    </row>
    <row r="346" spans="1:8" s="32" customFormat="1" ht="30.75" customHeight="1" x14ac:dyDescent="0.2">
      <c r="A346" s="18">
        <v>5</v>
      </c>
      <c r="B346" s="36" t="s">
        <v>1557</v>
      </c>
      <c r="C346" s="18">
        <v>2023</v>
      </c>
      <c r="D346" s="20" t="s">
        <v>1558</v>
      </c>
      <c r="E346" s="29" t="s">
        <v>1559</v>
      </c>
      <c r="F346" s="22" t="s">
        <v>1560</v>
      </c>
      <c r="G346" s="23" t="s">
        <v>1561</v>
      </c>
      <c r="H346" s="18"/>
    </row>
    <row r="347" spans="1:8" s="32" customFormat="1" ht="21" customHeight="1" x14ac:dyDescent="0.2">
      <c r="A347" s="17"/>
      <c r="B347" s="187"/>
      <c r="C347" s="17"/>
      <c r="D347" s="16"/>
      <c r="E347" s="51" t="s">
        <v>196</v>
      </c>
      <c r="F347" s="188"/>
      <c r="G347" s="199"/>
      <c r="H347" s="17"/>
    </row>
    <row r="348" spans="1:8" ht="30.75" customHeight="1" x14ac:dyDescent="0.2">
      <c r="A348" s="18">
        <v>1</v>
      </c>
      <c r="B348" s="31" t="s">
        <v>1562</v>
      </c>
      <c r="C348" s="18">
        <v>2022</v>
      </c>
      <c r="D348" s="20" t="s">
        <v>1563</v>
      </c>
      <c r="E348" s="31" t="s">
        <v>1564</v>
      </c>
      <c r="F348" s="22" t="s">
        <v>1565</v>
      </c>
      <c r="G348" s="38" t="s">
        <v>1566</v>
      </c>
      <c r="H348" s="18"/>
    </row>
    <row r="349" spans="1:8" ht="30.75" customHeight="1" x14ac:dyDescent="0.25">
      <c r="A349" s="18">
        <v>2</v>
      </c>
      <c r="B349" s="37" t="s">
        <v>1567</v>
      </c>
      <c r="C349" s="18">
        <v>2024</v>
      </c>
      <c r="D349" s="200" t="s">
        <v>1568</v>
      </c>
      <c r="E349" s="20" t="s">
        <v>1569</v>
      </c>
      <c r="F349" s="22" t="s">
        <v>1570</v>
      </c>
      <c r="G349" s="38" t="s">
        <v>1571</v>
      </c>
      <c r="H349" s="18"/>
    </row>
    <row r="350" spans="1:8" ht="21" customHeight="1" x14ac:dyDescent="0.25">
      <c r="A350" s="17"/>
      <c r="B350" s="198"/>
      <c r="C350" s="17"/>
      <c r="D350" s="201"/>
      <c r="E350" s="51" t="s">
        <v>1572</v>
      </c>
      <c r="F350" s="188"/>
      <c r="G350" s="185"/>
      <c r="H350" s="17"/>
    </row>
    <row r="351" spans="1:8" ht="30.75" customHeight="1" x14ac:dyDescent="0.2">
      <c r="A351" s="18">
        <v>1</v>
      </c>
      <c r="B351" s="31" t="s">
        <v>1573</v>
      </c>
      <c r="C351" s="18">
        <v>2020</v>
      </c>
      <c r="D351" s="20" t="s">
        <v>1574</v>
      </c>
      <c r="E351" s="31" t="s">
        <v>442</v>
      </c>
      <c r="F351" s="22" t="s">
        <v>1575</v>
      </c>
      <c r="G351" s="29" t="s">
        <v>1576</v>
      </c>
      <c r="H351" s="18" t="s">
        <v>23</v>
      </c>
    </row>
    <row r="352" spans="1:8" ht="30.75" customHeight="1" x14ac:dyDescent="0.2">
      <c r="A352" s="18">
        <v>2</v>
      </c>
      <c r="B352" s="36" t="s">
        <v>1577</v>
      </c>
      <c r="C352" s="18">
        <v>2021</v>
      </c>
      <c r="D352" s="20" t="s">
        <v>1578</v>
      </c>
      <c r="E352" s="29" t="s">
        <v>1579</v>
      </c>
      <c r="F352" s="22" t="s">
        <v>1580</v>
      </c>
      <c r="G352" s="26" t="s">
        <v>1581</v>
      </c>
      <c r="H352" s="18" t="s">
        <v>23</v>
      </c>
    </row>
    <row r="353" spans="1:8" ht="30.75" customHeight="1" x14ac:dyDescent="0.2">
      <c r="A353" s="18">
        <v>3</v>
      </c>
      <c r="B353" s="31" t="s">
        <v>1582</v>
      </c>
      <c r="C353" s="18">
        <v>2021</v>
      </c>
      <c r="D353" s="20" t="s">
        <v>1583</v>
      </c>
      <c r="E353" s="31" t="s">
        <v>1584</v>
      </c>
      <c r="F353" s="22" t="s">
        <v>1585</v>
      </c>
      <c r="G353" s="26" t="s">
        <v>1586</v>
      </c>
      <c r="H353" s="18" t="s">
        <v>23</v>
      </c>
    </row>
    <row r="354" spans="1:8" ht="30.75" customHeight="1" x14ac:dyDescent="0.2">
      <c r="A354" s="18">
        <v>4</v>
      </c>
      <c r="B354" s="36" t="s">
        <v>1587</v>
      </c>
      <c r="C354" s="18">
        <v>2021</v>
      </c>
      <c r="D354" s="20" t="s">
        <v>1588</v>
      </c>
      <c r="E354" s="31" t="s">
        <v>1589</v>
      </c>
      <c r="F354" s="22" t="s">
        <v>1590</v>
      </c>
      <c r="G354" s="23" t="s">
        <v>1591</v>
      </c>
      <c r="H354" s="18"/>
    </row>
    <row r="355" spans="1:8" ht="30.75" customHeight="1" x14ac:dyDescent="0.2">
      <c r="A355" s="18">
        <v>5</v>
      </c>
      <c r="B355" s="20" t="s">
        <v>1592</v>
      </c>
      <c r="C355" s="18">
        <v>2022</v>
      </c>
      <c r="D355" s="20" t="s">
        <v>1593</v>
      </c>
      <c r="E355" s="20" t="s">
        <v>1594</v>
      </c>
      <c r="F355" s="22" t="s">
        <v>1595</v>
      </c>
      <c r="G355" s="20" t="s">
        <v>1596</v>
      </c>
      <c r="H355" s="18" t="s">
        <v>23</v>
      </c>
    </row>
    <row r="356" spans="1:8" ht="30.75" customHeight="1" x14ac:dyDescent="0.2">
      <c r="A356" s="18">
        <v>6</v>
      </c>
      <c r="B356" s="36" t="s">
        <v>1597</v>
      </c>
      <c r="C356" s="202">
        <v>2023</v>
      </c>
      <c r="D356" s="20" t="s">
        <v>1598</v>
      </c>
      <c r="E356" s="29" t="s">
        <v>1599</v>
      </c>
      <c r="F356" s="22" t="s">
        <v>1600</v>
      </c>
      <c r="G356" s="20" t="s">
        <v>1601</v>
      </c>
      <c r="H356" s="18"/>
    </row>
    <row r="357" spans="1:8" ht="30.75" customHeight="1" x14ac:dyDescent="0.2">
      <c r="A357" s="18">
        <v>7</v>
      </c>
      <c r="B357" s="179" t="s">
        <v>1602</v>
      </c>
      <c r="C357" s="18">
        <v>2023</v>
      </c>
      <c r="D357" s="20" t="s">
        <v>1603</v>
      </c>
      <c r="E357" s="29" t="s">
        <v>1599</v>
      </c>
      <c r="F357" s="22" t="s">
        <v>1301</v>
      </c>
      <c r="G357" s="23" t="s">
        <v>1604</v>
      </c>
      <c r="H357" s="18" t="s">
        <v>23</v>
      </c>
    </row>
    <row r="358" spans="1:8" ht="30.75" customHeight="1" x14ac:dyDescent="0.2">
      <c r="A358" s="18">
        <v>8</v>
      </c>
      <c r="B358" s="37" t="s">
        <v>1605</v>
      </c>
      <c r="C358" s="18">
        <v>2023</v>
      </c>
      <c r="D358" s="20" t="s">
        <v>1606</v>
      </c>
      <c r="E358" s="29" t="s">
        <v>1607</v>
      </c>
      <c r="F358" s="22" t="s">
        <v>1608</v>
      </c>
      <c r="G358" s="20" t="s">
        <v>1609</v>
      </c>
      <c r="H358" s="18" t="s">
        <v>23</v>
      </c>
    </row>
    <row r="359" spans="1:8" ht="30.75" customHeight="1" x14ac:dyDescent="0.2">
      <c r="A359" s="18">
        <v>9</v>
      </c>
      <c r="B359" s="37" t="s">
        <v>1610</v>
      </c>
      <c r="C359" s="18">
        <v>2023</v>
      </c>
      <c r="D359" s="20" t="s">
        <v>1548</v>
      </c>
      <c r="E359" s="29" t="s">
        <v>1611</v>
      </c>
      <c r="F359" s="22" t="s">
        <v>1612</v>
      </c>
      <c r="G359" s="20" t="s">
        <v>1613</v>
      </c>
      <c r="H359" s="18"/>
    </row>
    <row r="360" spans="1:8" s="58" customFormat="1" ht="30.75" customHeight="1" x14ac:dyDescent="0.2">
      <c r="A360" s="18">
        <v>10</v>
      </c>
      <c r="B360" s="45" t="s">
        <v>1614</v>
      </c>
      <c r="C360" s="18">
        <v>2026</v>
      </c>
      <c r="D360" s="20" t="s">
        <v>1615</v>
      </c>
      <c r="E360" s="45" t="s">
        <v>1616</v>
      </c>
      <c r="F360" s="73" t="s">
        <v>1617</v>
      </c>
      <c r="G360" s="20" t="s">
        <v>1618</v>
      </c>
      <c r="H360" s="18"/>
    </row>
    <row r="361" spans="1:8" ht="21" customHeight="1" x14ac:dyDescent="0.2">
      <c r="A361" s="17"/>
      <c r="B361" s="203"/>
      <c r="C361" s="193"/>
      <c r="D361" s="203"/>
      <c r="E361" s="204" t="s">
        <v>1500</v>
      </c>
      <c r="F361" s="203"/>
      <c r="G361" s="203"/>
      <c r="H361" s="193"/>
    </row>
    <row r="362" spans="1:8" ht="30.75" customHeight="1" x14ac:dyDescent="0.2">
      <c r="A362" s="18">
        <v>1</v>
      </c>
      <c r="B362" s="31" t="s">
        <v>1619</v>
      </c>
      <c r="C362" s="18">
        <v>2020</v>
      </c>
      <c r="D362" s="20" t="s">
        <v>1620</v>
      </c>
      <c r="E362" s="31" t="s">
        <v>1621</v>
      </c>
      <c r="F362" s="22" t="s">
        <v>1622</v>
      </c>
      <c r="G362" s="20" t="s">
        <v>1623</v>
      </c>
      <c r="H362" s="18"/>
    </row>
    <row r="363" spans="1:8" ht="30.75" customHeight="1" x14ac:dyDescent="0.2">
      <c r="A363" s="18">
        <v>2</v>
      </c>
      <c r="B363" s="20" t="s">
        <v>1624</v>
      </c>
      <c r="C363" s="18">
        <v>2023</v>
      </c>
      <c r="D363" s="20" t="s">
        <v>1625</v>
      </c>
      <c r="E363" s="20" t="s">
        <v>1626</v>
      </c>
      <c r="F363" s="22" t="s">
        <v>1627</v>
      </c>
      <c r="G363" s="20" t="s">
        <v>1628</v>
      </c>
      <c r="H363" s="18"/>
    </row>
    <row r="364" spans="1:8" ht="30.75" customHeight="1" x14ac:dyDescent="0.2">
      <c r="A364" s="18">
        <v>3</v>
      </c>
      <c r="B364" s="36" t="s">
        <v>1629</v>
      </c>
      <c r="C364" s="89">
        <v>2024</v>
      </c>
      <c r="D364" s="20" t="s">
        <v>1630</v>
      </c>
      <c r="E364" s="29" t="s">
        <v>1631</v>
      </c>
      <c r="F364" s="22" t="s">
        <v>1632</v>
      </c>
      <c r="G364" s="60" t="s">
        <v>1633</v>
      </c>
      <c r="H364" s="18"/>
    </row>
    <row r="365" spans="1:8" ht="30.75" customHeight="1" x14ac:dyDescent="0.2">
      <c r="A365" s="18">
        <v>4</v>
      </c>
      <c r="B365" s="36" t="s">
        <v>1634</v>
      </c>
      <c r="C365" s="89">
        <v>2024</v>
      </c>
      <c r="D365" s="111" t="s">
        <v>1635</v>
      </c>
      <c r="E365" s="29" t="s">
        <v>1636</v>
      </c>
      <c r="F365" s="22" t="s">
        <v>1637</v>
      </c>
      <c r="G365" s="111" t="s">
        <v>1638</v>
      </c>
      <c r="H365" s="18"/>
    </row>
    <row r="366" spans="1:8" ht="30.75" customHeight="1" x14ac:dyDescent="0.2">
      <c r="A366" s="18">
        <v>5</v>
      </c>
      <c r="B366" s="36" t="s">
        <v>1639</v>
      </c>
      <c r="C366" s="89">
        <v>2025</v>
      </c>
      <c r="D366" s="23" t="s">
        <v>1640</v>
      </c>
      <c r="E366" s="29" t="s">
        <v>1641</v>
      </c>
      <c r="F366" s="22" t="s">
        <v>1642</v>
      </c>
      <c r="G366" s="111" t="s">
        <v>1643</v>
      </c>
      <c r="H366" s="18"/>
    </row>
    <row r="367" spans="1:8" ht="45" customHeight="1" x14ac:dyDescent="0.2">
      <c r="A367" s="18">
        <v>6</v>
      </c>
      <c r="B367" s="36" t="s">
        <v>1644</v>
      </c>
      <c r="C367" s="89">
        <v>2025</v>
      </c>
      <c r="D367" s="23" t="s">
        <v>1645</v>
      </c>
      <c r="E367" s="29" t="s">
        <v>638</v>
      </c>
      <c r="F367" s="22" t="s">
        <v>1646</v>
      </c>
      <c r="G367" s="111" t="s">
        <v>1647</v>
      </c>
      <c r="H367" s="18"/>
    </row>
    <row r="368" spans="1:8" ht="21" customHeight="1" x14ac:dyDescent="0.2">
      <c r="A368" s="17"/>
      <c r="B368" s="187"/>
      <c r="C368" s="192"/>
      <c r="D368" s="199"/>
      <c r="E368" s="51" t="s">
        <v>1648</v>
      </c>
      <c r="F368" s="188"/>
      <c r="G368" s="205"/>
      <c r="H368" s="17"/>
    </row>
    <row r="369" spans="1:8" ht="30" customHeight="1" x14ac:dyDescent="0.2">
      <c r="A369" s="18">
        <v>1</v>
      </c>
      <c r="B369" s="31" t="s">
        <v>1649</v>
      </c>
      <c r="C369" s="18">
        <v>2020</v>
      </c>
      <c r="D369" s="20" t="s">
        <v>1650</v>
      </c>
      <c r="E369" s="31" t="s">
        <v>1651</v>
      </c>
      <c r="F369" s="22" t="s">
        <v>1652</v>
      </c>
      <c r="G369" s="26" t="s">
        <v>1653</v>
      </c>
      <c r="H369" s="18"/>
    </row>
    <row r="370" spans="1:8" ht="30" customHeight="1" x14ac:dyDescent="0.2">
      <c r="A370" s="18">
        <v>2</v>
      </c>
      <c r="B370" s="36" t="s">
        <v>1654</v>
      </c>
      <c r="C370" s="18">
        <v>2022</v>
      </c>
      <c r="D370" s="20" t="s">
        <v>1655</v>
      </c>
      <c r="E370" s="29" t="s">
        <v>1656</v>
      </c>
      <c r="F370" s="22" t="s">
        <v>1657</v>
      </c>
      <c r="G370" s="23" t="s">
        <v>1658</v>
      </c>
      <c r="H370" s="18"/>
    </row>
    <row r="371" spans="1:8" ht="21" customHeight="1" x14ac:dyDescent="0.2">
      <c r="A371" s="17"/>
      <c r="B371" s="16"/>
      <c r="C371" s="192"/>
      <c r="D371" s="16"/>
      <c r="E371" s="51" t="s">
        <v>1659</v>
      </c>
      <c r="F371" s="16"/>
      <c r="G371" s="16"/>
      <c r="H371" s="192"/>
    </row>
    <row r="372" spans="1:8" ht="30.75" customHeight="1" x14ac:dyDescent="0.2">
      <c r="A372" s="18">
        <v>1</v>
      </c>
      <c r="B372" s="181" t="s">
        <v>1660</v>
      </c>
      <c r="C372" s="18">
        <v>2023</v>
      </c>
      <c r="D372" s="20" t="s">
        <v>1661</v>
      </c>
      <c r="E372" s="29" t="s">
        <v>1662</v>
      </c>
      <c r="F372" s="22" t="s">
        <v>1663</v>
      </c>
      <c r="G372" s="20" t="s">
        <v>1664</v>
      </c>
      <c r="H372" s="18" t="s">
        <v>23</v>
      </c>
    </row>
    <row r="373" spans="1:8" ht="30.75" customHeight="1" x14ac:dyDescent="0.2">
      <c r="A373" s="18">
        <v>2</v>
      </c>
      <c r="B373" s="26" t="s">
        <v>1665</v>
      </c>
      <c r="C373" s="18">
        <v>2019</v>
      </c>
      <c r="D373" s="20" t="s">
        <v>1650</v>
      </c>
      <c r="E373" s="29" t="s">
        <v>1666</v>
      </c>
      <c r="F373" s="22" t="s">
        <v>1667</v>
      </c>
      <c r="G373" s="23" t="s">
        <v>1668</v>
      </c>
      <c r="H373" s="18"/>
    </row>
    <row r="374" spans="1:8" s="58" customFormat="1" ht="30.75" customHeight="1" x14ac:dyDescent="0.2">
      <c r="A374" s="18">
        <v>3</v>
      </c>
      <c r="B374" s="45" t="s">
        <v>1669</v>
      </c>
      <c r="C374" s="89">
        <v>2025</v>
      </c>
      <c r="D374" s="104" t="s">
        <v>1670</v>
      </c>
      <c r="E374" s="45" t="s">
        <v>1671</v>
      </c>
      <c r="F374" s="73" t="s">
        <v>1672</v>
      </c>
      <c r="G374" s="20" t="s">
        <v>1673</v>
      </c>
      <c r="H374" s="18"/>
    </row>
    <row r="375" spans="1:8" s="58" customFormat="1" ht="30.75" customHeight="1" x14ac:dyDescent="0.2">
      <c r="A375" s="18">
        <v>4</v>
      </c>
      <c r="B375" s="20" t="s">
        <v>1674</v>
      </c>
      <c r="C375" s="89">
        <v>2025</v>
      </c>
      <c r="D375" s="20" t="s">
        <v>1675</v>
      </c>
      <c r="E375" s="45" t="s">
        <v>1676</v>
      </c>
      <c r="F375" s="73" t="s">
        <v>1677</v>
      </c>
      <c r="G375" s="20" t="s">
        <v>1678</v>
      </c>
      <c r="H375" s="18"/>
    </row>
    <row r="376" spans="1:8" ht="21" customHeight="1" x14ac:dyDescent="0.2">
      <c r="A376" s="17"/>
      <c r="B376" s="187"/>
      <c r="C376" s="17"/>
      <c r="D376" s="16"/>
      <c r="E376" s="51" t="s">
        <v>1679</v>
      </c>
      <c r="F376" s="188"/>
      <c r="G376" s="16"/>
      <c r="H376" s="17"/>
    </row>
    <row r="377" spans="1:8" ht="30" customHeight="1" x14ac:dyDescent="0.2">
      <c r="A377" s="18">
        <v>1</v>
      </c>
      <c r="B377" s="29" t="s">
        <v>1680</v>
      </c>
      <c r="C377" s="18">
        <v>2006</v>
      </c>
      <c r="D377" s="20" t="s">
        <v>1681</v>
      </c>
      <c r="E377" s="21" t="s">
        <v>1682</v>
      </c>
      <c r="F377" s="22" t="s">
        <v>1683</v>
      </c>
      <c r="G377" s="37" t="s">
        <v>1684</v>
      </c>
      <c r="H377" s="18"/>
    </row>
    <row r="378" spans="1:8" ht="30" customHeight="1" x14ac:dyDescent="0.2">
      <c r="A378" s="18">
        <v>2</v>
      </c>
      <c r="B378" s="31" t="s">
        <v>1685</v>
      </c>
      <c r="C378" s="18">
        <v>2022</v>
      </c>
      <c r="D378" s="20" t="s">
        <v>1686</v>
      </c>
      <c r="E378" s="31" t="s">
        <v>1687</v>
      </c>
      <c r="F378" s="22" t="s">
        <v>1688</v>
      </c>
      <c r="G378" s="20" t="s">
        <v>1689</v>
      </c>
      <c r="H378" s="18"/>
    </row>
    <row r="379" spans="1:8" ht="30" customHeight="1" x14ac:dyDescent="0.2">
      <c r="A379" s="18">
        <v>3</v>
      </c>
      <c r="B379" s="20" t="s">
        <v>1690</v>
      </c>
      <c r="C379" s="202">
        <v>2022</v>
      </c>
      <c r="D379" s="20" t="s">
        <v>1691</v>
      </c>
      <c r="E379" s="20" t="s">
        <v>1692</v>
      </c>
      <c r="F379" s="22" t="s">
        <v>1693</v>
      </c>
      <c r="G379" s="20" t="s">
        <v>1694</v>
      </c>
      <c r="H379" s="18"/>
    </row>
    <row r="380" spans="1:8" ht="30" customHeight="1" x14ac:dyDescent="0.2">
      <c r="A380" s="39">
        <v>4</v>
      </c>
      <c r="B380" s="181" t="s">
        <v>1695</v>
      </c>
      <c r="C380" s="18">
        <v>2025</v>
      </c>
      <c r="D380" s="3" t="s">
        <v>1696</v>
      </c>
      <c r="E380" s="31" t="s">
        <v>1697</v>
      </c>
      <c r="F380" s="22" t="s">
        <v>1698</v>
      </c>
      <c r="G380" s="42" t="s">
        <v>1699</v>
      </c>
      <c r="H380" s="18"/>
    </row>
    <row r="381" spans="1:8" s="139" customFormat="1" ht="30" customHeight="1" x14ac:dyDescent="0.25">
      <c r="A381" s="144">
        <v>5</v>
      </c>
      <c r="B381" s="134" t="s">
        <v>1700</v>
      </c>
      <c r="C381" s="206">
        <v>2026</v>
      </c>
      <c r="D381" s="207" t="s">
        <v>1701</v>
      </c>
      <c r="E381" s="171" t="s">
        <v>1702</v>
      </c>
      <c r="F381" s="119" t="s">
        <v>1703</v>
      </c>
      <c r="G381" s="146" t="s">
        <v>1704</v>
      </c>
      <c r="H381" s="172" t="s">
        <v>23</v>
      </c>
    </row>
    <row r="382" spans="1:8" ht="21" customHeight="1" x14ac:dyDescent="0.25">
      <c r="A382" s="17"/>
      <c r="B382" s="198"/>
      <c r="C382" s="17"/>
      <c r="D382" s="201"/>
      <c r="E382" s="51" t="s">
        <v>1705</v>
      </c>
      <c r="F382" s="188"/>
      <c r="G382" s="185"/>
      <c r="H382" s="17"/>
    </row>
    <row r="383" spans="1:8" ht="30" customHeight="1" x14ac:dyDescent="0.2">
      <c r="A383" s="18">
        <v>1</v>
      </c>
      <c r="B383" s="29" t="s">
        <v>1706</v>
      </c>
      <c r="C383" s="18">
        <v>1998</v>
      </c>
      <c r="D383" s="20" t="s">
        <v>1707</v>
      </c>
      <c r="E383" s="21" t="s">
        <v>1708</v>
      </c>
      <c r="F383" s="22" t="s">
        <v>1709</v>
      </c>
      <c r="G383" s="29" t="s">
        <v>1710</v>
      </c>
      <c r="H383" s="18"/>
    </row>
    <row r="384" spans="1:8" ht="30" customHeight="1" x14ac:dyDescent="0.2">
      <c r="A384" s="18">
        <v>2</v>
      </c>
      <c r="B384" s="29" t="s">
        <v>1711</v>
      </c>
      <c r="C384" s="18">
        <v>2020</v>
      </c>
      <c r="D384" s="20" t="s">
        <v>1712</v>
      </c>
      <c r="E384" s="21" t="s">
        <v>1713</v>
      </c>
      <c r="F384" s="22" t="s">
        <v>1714</v>
      </c>
      <c r="G384" s="29" t="s">
        <v>1715</v>
      </c>
      <c r="H384" s="18"/>
    </row>
    <row r="385" spans="1:10" ht="40.5" customHeight="1" x14ac:dyDescent="0.2">
      <c r="A385" s="18">
        <v>3</v>
      </c>
      <c r="B385" s="31" t="s">
        <v>1716</v>
      </c>
      <c r="C385" s="18">
        <v>2021</v>
      </c>
      <c r="D385" s="20" t="s">
        <v>1717</v>
      </c>
      <c r="E385" s="31" t="s">
        <v>1718</v>
      </c>
      <c r="F385" s="22" t="s">
        <v>1719</v>
      </c>
      <c r="G385" s="23" t="s">
        <v>1720</v>
      </c>
      <c r="H385" s="18"/>
    </row>
    <row r="386" spans="1:10" ht="30.75" customHeight="1" x14ac:dyDescent="0.2">
      <c r="A386" s="18">
        <v>4</v>
      </c>
      <c r="B386" s="36" t="s">
        <v>1721</v>
      </c>
      <c r="C386" s="18">
        <v>2022</v>
      </c>
      <c r="D386" s="20" t="s">
        <v>1722</v>
      </c>
      <c r="E386" s="29" t="s">
        <v>1723</v>
      </c>
      <c r="F386" s="22" t="s">
        <v>1724</v>
      </c>
      <c r="G386" s="20" t="s">
        <v>1725</v>
      </c>
      <c r="H386" s="18"/>
    </row>
    <row r="387" spans="1:10" ht="30.75" customHeight="1" x14ac:dyDescent="0.2">
      <c r="A387" s="18">
        <v>5</v>
      </c>
      <c r="B387" s="20" t="s">
        <v>1726</v>
      </c>
      <c r="C387" s="18">
        <v>2022</v>
      </c>
      <c r="D387" s="20" t="s">
        <v>1727</v>
      </c>
      <c r="E387" s="20" t="s">
        <v>1728</v>
      </c>
      <c r="F387" s="22" t="s">
        <v>1729</v>
      </c>
      <c r="G387" s="20" t="s">
        <v>1730</v>
      </c>
      <c r="H387" s="18"/>
    </row>
    <row r="388" spans="1:10" ht="30.75" customHeight="1" x14ac:dyDescent="0.2">
      <c r="A388" s="18">
        <v>6</v>
      </c>
      <c r="B388" s="20" t="s">
        <v>1731</v>
      </c>
      <c r="C388" s="18">
        <v>2022</v>
      </c>
      <c r="D388" s="20" t="s">
        <v>1732</v>
      </c>
      <c r="E388" s="20" t="s">
        <v>1733</v>
      </c>
      <c r="F388" s="22" t="s">
        <v>1734</v>
      </c>
      <c r="G388" s="20" t="s">
        <v>1735</v>
      </c>
      <c r="H388" s="18"/>
    </row>
    <row r="389" spans="1:10" ht="21" customHeight="1" x14ac:dyDescent="0.2">
      <c r="A389" s="17"/>
      <c r="B389" s="16"/>
      <c r="C389" s="192"/>
      <c r="D389" s="16"/>
      <c r="E389" s="51" t="s">
        <v>1736</v>
      </c>
      <c r="F389" s="16"/>
      <c r="G389" s="16"/>
      <c r="H389" s="192"/>
    </row>
    <row r="390" spans="1:10" ht="30" customHeight="1" x14ac:dyDescent="0.2">
      <c r="A390" s="18">
        <v>1</v>
      </c>
      <c r="B390" s="29" t="s">
        <v>1737</v>
      </c>
      <c r="C390" s="190">
        <v>2014</v>
      </c>
      <c r="D390" s="208" t="s">
        <v>1738</v>
      </c>
      <c r="E390" s="29" t="s">
        <v>1739</v>
      </c>
      <c r="F390" s="22" t="s">
        <v>1740</v>
      </c>
      <c r="G390" s="29" t="s">
        <v>1741</v>
      </c>
      <c r="H390" s="18"/>
    </row>
    <row r="391" spans="1:10" ht="30.75" customHeight="1" x14ac:dyDescent="0.2">
      <c r="A391" s="18">
        <v>2</v>
      </c>
      <c r="B391" s="31" t="s">
        <v>1742</v>
      </c>
      <c r="C391" s="18">
        <v>2021</v>
      </c>
      <c r="D391" s="20" t="s">
        <v>1743</v>
      </c>
      <c r="E391" s="31" t="s">
        <v>1257</v>
      </c>
      <c r="F391" s="22" t="s">
        <v>1744</v>
      </c>
      <c r="G391" s="23" t="s">
        <v>1745</v>
      </c>
      <c r="H391" s="18"/>
    </row>
    <row r="392" spans="1:10" s="210" customFormat="1" ht="30.75" customHeight="1" x14ac:dyDescent="0.2">
      <c r="A392" s="18">
        <v>3</v>
      </c>
      <c r="B392" s="181" t="s">
        <v>1746</v>
      </c>
      <c r="C392" s="18">
        <v>2019</v>
      </c>
      <c r="D392" s="20" t="s">
        <v>1747</v>
      </c>
      <c r="E392" s="31" t="s">
        <v>1372</v>
      </c>
      <c r="F392" s="22" t="s">
        <v>1748</v>
      </c>
      <c r="G392" s="56" t="s">
        <v>1749</v>
      </c>
      <c r="H392" s="209"/>
    </row>
    <row r="393" spans="1:10" ht="30.75" customHeight="1" x14ac:dyDescent="0.2">
      <c r="A393" s="39">
        <v>4</v>
      </c>
      <c r="B393" s="181" t="s">
        <v>1750</v>
      </c>
      <c r="C393" s="18">
        <v>2020</v>
      </c>
      <c r="D393" s="20" t="s">
        <v>1751</v>
      </c>
      <c r="E393" s="31" t="s">
        <v>1752</v>
      </c>
      <c r="F393" s="211" t="s">
        <v>1753</v>
      </c>
      <c r="G393" s="56" t="s">
        <v>1754</v>
      </c>
      <c r="H393" s="18"/>
      <c r="J393" s="212"/>
    </row>
    <row r="394" spans="1:10" s="139" customFormat="1" ht="30.75" customHeight="1" x14ac:dyDescent="0.2">
      <c r="A394" s="144">
        <v>5</v>
      </c>
      <c r="B394" s="213" t="s">
        <v>1755</v>
      </c>
      <c r="C394" s="214">
        <v>2026</v>
      </c>
      <c r="D394" s="207" t="s">
        <v>1756</v>
      </c>
      <c r="E394" s="134" t="s">
        <v>1757</v>
      </c>
      <c r="F394" s="119" t="s">
        <v>1758</v>
      </c>
      <c r="G394" s="215" t="s">
        <v>1759</v>
      </c>
      <c r="H394" s="172"/>
      <c r="J394" s="216"/>
    </row>
    <row r="395" spans="1:10" s="58" customFormat="1" ht="30.75" customHeight="1" x14ac:dyDescent="0.2">
      <c r="A395" s="39">
        <v>6</v>
      </c>
      <c r="B395" s="45" t="s">
        <v>1760</v>
      </c>
      <c r="C395" s="89">
        <v>2026</v>
      </c>
      <c r="D395" s="217" t="s">
        <v>1615</v>
      </c>
      <c r="E395" s="45" t="s">
        <v>1761</v>
      </c>
      <c r="F395" s="47" t="s">
        <v>1762</v>
      </c>
      <c r="G395" s="56" t="s">
        <v>1763</v>
      </c>
      <c r="H395" s="18"/>
      <c r="J395" s="212"/>
    </row>
    <row r="396" spans="1:10" ht="21.75" customHeight="1" x14ac:dyDescent="0.2">
      <c r="A396" s="10" t="s">
        <v>1764</v>
      </c>
      <c r="B396" s="11" t="s">
        <v>1765</v>
      </c>
      <c r="C396" s="183">
        <f>A405+A409+A412+A419+A429+A436+A439+A447+A452+A464</f>
        <v>58</v>
      </c>
      <c r="D396" s="184" t="s">
        <v>1454</v>
      </c>
      <c r="E396" s="14" t="s">
        <v>13</v>
      </c>
      <c r="F396" s="188"/>
      <c r="G396" s="198"/>
      <c r="H396" s="17"/>
    </row>
    <row r="397" spans="1:10" ht="30" customHeight="1" x14ac:dyDescent="0.2">
      <c r="A397" s="24">
        <v>1</v>
      </c>
      <c r="B397" s="29" t="s">
        <v>1766</v>
      </c>
      <c r="C397" s="18">
        <v>2003</v>
      </c>
      <c r="D397" s="20" t="s">
        <v>1767</v>
      </c>
      <c r="E397" s="21" t="s">
        <v>1768</v>
      </c>
      <c r="F397" s="22" t="s">
        <v>1769</v>
      </c>
      <c r="G397" s="29" t="s">
        <v>1770</v>
      </c>
      <c r="H397" s="18" t="s">
        <v>23</v>
      </c>
    </row>
    <row r="398" spans="1:10" ht="30" customHeight="1" x14ac:dyDescent="0.2">
      <c r="A398" s="18">
        <v>2</v>
      </c>
      <c r="B398" s="29" t="s">
        <v>1771</v>
      </c>
      <c r="C398" s="18">
        <v>2003</v>
      </c>
      <c r="D398" s="20" t="s">
        <v>1772</v>
      </c>
      <c r="E398" s="21" t="s">
        <v>1773</v>
      </c>
      <c r="F398" s="22" t="s">
        <v>1774</v>
      </c>
      <c r="G398" s="37" t="s">
        <v>1775</v>
      </c>
      <c r="H398" s="18" t="s">
        <v>23</v>
      </c>
    </row>
    <row r="399" spans="1:10" ht="30" customHeight="1" x14ac:dyDescent="0.2">
      <c r="A399" s="18">
        <v>3</v>
      </c>
      <c r="B399" s="218" t="s">
        <v>1776</v>
      </c>
      <c r="C399" s="18">
        <v>2014</v>
      </c>
      <c r="D399" s="219" t="s">
        <v>1777</v>
      </c>
      <c r="E399" s="21" t="s">
        <v>1778</v>
      </c>
      <c r="F399" s="22" t="s">
        <v>1779</v>
      </c>
      <c r="G399" s="20" t="s">
        <v>1780</v>
      </c>
      <c r="H399" s="18"/>
    </row>
    <row r="400" spans="1:10" ht="30" customHeight="1" x14ac:dyDescent="0.2">
      <c r="A400" s="18">
        <v>4</v>
      </c>
      <c r="B400" s="220" t="s">
        <v>1781</v>
      </c>
      <c r="C400" s="18">
        <v>2017</v>
      </c>
      <c r="D400" s="221" t="s">
        <v>1782</v>
      </c>
      <c r="E400" s="21" t="s">
        <v>1783</v>
      </c>
      <c r="F400" s="22" t="s">
        <v>1784</v>
      </c>
      <c r="G400" s="23" t="s">
        <v>1785</v>
      </c>
      <c r="H400" s="18" t="s">
        <v>23</v>
      </c>
    </row>
    <row r="401" spans="1:8" ht="30" customHeight="1" x14ac:dyDescent="0.2">
      <c r="A401" s="24">
        <v>5</v>
      </c>
      <c r="B401" s="220" t="s">
        <v>1786</v>
      </c>
      <c r="C401" s="18">
        <v>2017</v>
      </c>
      <c r="D401" s="221" t="s">
        <v>1782</v>
      </c>
      <c r="E401" s="21" t="s">
        <v>1787</v>
      </c>
      <c r="F401" s="22" t="s">
        <v>1788</v>
      </c>
      <c r="G401" s="23" t="s">
        <v>1789</v>
      </c>
      <c r="H401" s="18" t="s">
        <v>23</v>
      </c>
    </row>
    <row r="402" spans="1:8" ht="30" customHeight="1" x14ac:dyDescent="0.2">
      <c r="A402" s="18">
        <v>6</v>
      </c>
      <c r="B402" s="30" t="s">
        <v>1790</v>
      </c>
      <c r="C402" s="18">
        <v>2018</v>
      </c>
      <c r="D402" s="20" t="s">
        <v>1791</v>
      </c>
      <c r="E402" s="30" t="s">
        <v>1792</v>
      </c>
      <c r="F402" s="22" t="s">
        <v>1793</v>
      </c>
      <c r="G402" s="20" t="s">
        <v>1794</v>
      </c>
      <c r="H402" s="24"/>
    </row>
    <row r="403" spans="1:8" ht="30" customHeight="1" x14ac:dyDescent="0.2">
      <c r="A403" s="18">
        <v>7</v>
      </c>
      <c r="B403" s="36" t="s">
        <v>1795</v>
      </c>
      <c r="C403" s="18">
        <v>2021</v>
      </c>
      <c r="D403" s="20" t="s">
        <v>1796</v>
      </c>
      <c r="E403" s="20" t="s">
        <v>1797</v>
      </c>
      <c r="F403" s="22" t="s">
        <v>1798</v>
      </c>
      <c r="G403" s="20" t="s">
        <v>1799</v>
      </c>
      <c r="H403" s="24"/>
    </row>
    <row r="404" spans="1:8" ht="30" customHeight="1" x14ac:dyDescent="0.2">
      <c r="A404" s="18">
        <v>8</v>
      </c>
      <c r="B404" s="179" t="s">
        <v>1800</v>
      </c>
      <c r="C404" s="89">
        <v>2024</v>
      </c>
      <c r="D404" s="20" t="s">
        <v>1801</v>
      </c>
      <c r="E404" s="29" t="s">
        <v>1802</v>
      </c>
      <c r="F404" s="22" t="s">
        <v>1803</v>
      </c>
      <c r="G404" s="23" t="s">
        <v>1804</v>
      </c>
      <c r="H404" s="24"/>
    </row>
    <row r="405" spans="1:8" s="58" customFormat="1" ht="30" customHeight="1" x14ac:dyDescent="0.2">
      <c r="A405" s="18">
        <v>9</v>
      </c>
      <c r="B405" s="179" t="s">
        <v>1805</v>
      </c>
      <c r="C405" s="1">
        <v>2026</v>
      </c>
      <c r="D405" s="104" t="s">
        <v>1806</v>
      </c>
      <c r="E405" s="222" t="s">
        <v>1807</v>
      </c>
      <c r="F405" s="223" t="s">
        <v>1808</v>
      </c>
      <c r="G405" s="23" t="s">
        <v>1809</v>
      </c>
      <c r="H405" s="24"/>
    </row>
    <row r="406" spans="1:8" ht="21" customHeight="1" x14ac:dyDescent="0.2">
      <c r="A406" s="17"/>
      <c r="B406" s="224"/>
      <c r="C406" s="192"/>
      <c r="D406" s="16"/>
      <c r="E406" s="51" t="s">
        <v>196</v>
      </c>
      <c r="F406" s="188"/>
      <c r="G406" s="199"/>
      <c r="H406" s="17"/>
    </row>
    <row r="407" spans="1:8" ht="30" customHeight="1" x14ac:dyDescent="0.2">
      <c r="A407" s="24">
        <v>1</v>
      </c>
      <c r="B407" s="225" t="s">
        <v>1810</v>
      </c>
      <c r="C407" s="226">
        <v>2019</v>
      </c>
      <c r="D407" s="221" t="s">
        <v>1811</v>
      </c>
      <c r="E407" s="21" t="s">
        <v>1812</v>
      </c>
      <c r="F407" s="22" t="s">
        <v>1813</v>
      </c>
      <c r="G407" s="29" t="s">
        <v>1814</v>
      </c>
      <c r="H407" s="24"/>
    </row>
    <row r="408" spans="1:8" ht="30" customHeight="1" x14ac:dyDescent="0.2">
      <c r="A408" s="18">
        <v>2</v>
      </c>
      <c r="B408" s="36" t="s">
        <v>1815</v>
      </c>
      <c r="C408" s="18">
        <v>2022</v>
      </c>
      <c r="D408" s="38" t="s">
        <v>1816</v>
      </c>
      <c r="E408" s="20" t="s">
        <v>1817</v>
      </c>
      <c r="F408" s="22" t="s">
        <v>1818</v>
      </c>
      <c r="G408" s="38" t="s">
        <v>1819</v>
      </c>
      <c r="H408" s="24"/>
    </row>
    <row r="409" spans="1:8" s="139" customFormat="1" ht="30" customHeight="1" x14ac:dyDescent="0.2">
      <c r="A409" s="172">
        <v>3</v>
      </c>
      <c r="B409" s="227" t="s">
        <v>1820</v>
      </c>
      <c r="C409" s="172">
        <v>2026</v>
      </c>
      <c r="D409" s="228" t="s">
        <v>1821</v>
      </c>
      <c r="E409" s="134" t="s">
        <v>1822</v>
      </c>
      <c r="F409" s="119" t="s">
        <v>1823</v>
      </c>
      <c r="G409" s="229" t="s">
        <v>1824</v>
      </c>
      <c r="H409" s="230"/>
    </row>
    <row r="410" spans="1:8" ht="21" customHeight="1" x14ac:dyDescent="0.2">
      <c r="A410" s="17"/>
      <c r="B410" s="187"/>
      <c r="C410" s="17"/>
      <c r="D410" s="185"/>
      <c r="E410" s="51" t="s">
        <v>276</v>
      </c>
      <c r="F410" s="188"/>
      <c r="G410" s="185"/>
      <c r="H410" s="17"/>
    </row>
    <row r="411" spans="1:8" ht="30" customHeight="1" x14ac:dyDescent="0.2">
      <c r="A411" s="24">
        <v>1</v>
      </c>
      <c r="B411" s="29" t="s">
        <v>1825</v>
      </c>
      <c r="C411" s="18">
        <v>2016</v>
      </c>
      <c r="D411" s="20" t="s">
        <v>1826</v>
      </c>
      <c r="E411" s="21" t="s">
        <v>1827</v>
      </c>
      <c r="F411" s="22" t="s">
        <v>1828</v>
      </c>
      <c r="G411" s="20" t="s">
        <v>1829</v>
      </c>
      <c r="H411" s="18"/>
    </row>
    <row r="412" spans="1:8" ht="30" customHeight="1" x14ac:dyDescent="0.2">
      <c r="A412" s="18">
        <v>2</v>
      </c>
      <c r="B412" s="225" t="s">
        <v>1830</v>
      </c>
      <c r="C412" s="226">
        <v>2019</v>
      </c>
      <c r="D412" s="221" t="s">
        <v>1782</v>
      </c>
      <c r="E412" s="225" t="s">
        <v>1831</v>
      </c>
      <c r="F412" s="231" t="s">
        <v>1832</v>
      </c>
      <c r="G412" s="225" t="s">
        <v>1833</v>
      </c>
      <c r="H412" s="226"/>
    </row>
    <row r="413" spans="1:8" ht="21" customHeight="1" x14ac:dyDescent="0.2">
      <c r="A413" s="17"/>
      <c r="B413" s="187"/>
      <c r="C413" s="17"/>
      <c r="D413" s="185"/>
      <c r="E413" s="51" t="s">
        <v>356</v>
      </c>
      <c r="F413" s="188"/>
      <c r="G413" s="185"/>
      <c r="H413" s="17"/>
    </row>
    <row r="414" spans="1:8" ht="30" customHeight="1" x14ac:dyDescent="0.2">
      <c r="A414" s="24">
        <v>1</v>
      </c>
      <c r="B414" s="179" t="s">
        <v>1834</v>
      </c>
      <c r="C414" s="89">
        <v>2025</v>
      </c>
      <c r="D414" s="38" t="s">
        <v>1835</v>
      </c>
      <c r="E414" s="29" t="s">
        <v>1836</v>
      </c>
      <c r="F414" s="22" t="s">
        <v>1837</v>
      </c>
      <c r="G414" s="46" t="s">
        <v>1838</v>
      </c>
      <c r="H414" s="89"/>
    </row>
    <row r="415" spans="1:8" ht="30" customHeight="1" x14ac:dyDescent="0.2">
      <c r="A415" s="18">
        <v>2</v>
      </c>
      <c r="B415" s="179" t="s">
        <v>1839</v>
      </c>
      <c r="C415" s="1">
        <v>2024</v>
      </c>
      <c r="D415" s="195" t="s">
        <v>1840</v>
      </c>
      <c r="E415" s="29" t="s">
        <v>384</v>
      </c>
      <c r="F415" s="47" t="s">
        <v>1841</v>
      </c>
      <c r="G415" s="44" t="s">
        <v>1842</v>
      </c>
      <c r="H415" s="18"/>
    </row>
    <row r="416" spans="1:8" ht="30" customHeight="1" x14ac:dyDescent="0.2">
      <c r="A416" s="18">
        <v>3</v>
      </c>
      <c r="B416" s="225" t="s">
        <v>1843</v>
      </c>
      <c r="C416" s="18">
        <v>2009</v>
      </c>
      <c r="D416" s="221" t="s">
        <v>1782</v>
      </c>
      <c r="E416" s="21" t="s">
        <v>1844</v>
      </c>
      <c r="F416" s="22" t="s">
        <v>1845</v>
      </c>
      <c r="G416" s="29" t="s">
        <v>1846</v>
      </c>
      <c r="H416" s="18"/>
    </row>
    <row r="417" spans="1:8" ht="30" customHeight="1" x14ac:dyDescent="0.2">
      <c r="A417" s="18">
        <v>4</v>
      </c>
      <c r="B417" s="232" t="s">
        <v>1847</v>
      </c>
      <c r="C417" s="89">
        <v>2024</v>
      </c>
      <c r="D417" s="110" t="s">
        <v>1848</v>
      </c>
      <c r="E417" s="109" t="s">
        <v>1849</v>
      </c>
      <c r="F417" s="233" t="s">
        <v>1850</v>
      </c>
      <c r="G417" s="44" t="s">
        <v>1851</v>
      </c>
      <c r="H417" s="121"/>
    </row>
    <row r="418" spans="1:8" ht="30" customHeight="1" x14ac:dyDescent="0.2">
      <c r="A418" s="234">
        <v>5</v>
      </c>
      <c r="B418" s="45" t="s">
        <v>1852</v>
      </c>
      <c r="C418" s="89">
        <v>2025</v>
      </c>
      <c r="D418" s="120" t="s">
        <v>1853</v>
      </c>
      <c r="E418" s="235" t="s">
        <v>1854</v>
      </c>
      <c r="F418" s="236" t="s">
        <v>1855</v>
      </c>
      <c r="G418" s="44" t="s">
        <v>1856</v>
      </c>
      <c r="H418" s="121"/>
    </row>
    <row r="419" spans="1:8" s="58" customFormat="1" ht="30" customHeight="1" x14ac:dyDescent="0.2">
      <c r="A419" s="234">
        <v>6</v>
      </c>
      <c r="B419" s="72" t="s">
        <v>1857</v>
      </c>
      <c r="C419" s="1">
        <v>2025</v>
      </c>
      <c r="D419" s="104" t="s">
        <v>1858</v>
      </c>
      <c r="E419" s="72" t="s">
        <v>1859</v>
      </c>
      <c r="F419" s="47" t="s">
        <v>1860</v>
      </c>
      <c r="G419" s="237" t="s">
        <v>1861</v>
      </c>
      <c r="H419" s="121"/>
    </row>
    <row r="420" spans="1:8" ht="21" customHeight="1" x14ac:dyDescent="0.2">
      <c r="A420" s="17"/>
      <c r="B420" s="16"/>
      <c r="C420" s="192"/>
      <c r="D420" s="16"/>
      <c r="E420" s="51" t="s">
        <v>547</v>
      </c>
      <c r="F420" s="16"/>
      <c r="G420" s="16"/>
      <c r="H420" s="192"/>
    </row>
    <row r="421" spans="1:8" ht="30" customHeight="1" x14ac:dyDescent="0.2">
      <c r="A421" s="24">
        <v>1</v>
      </c>
      <c r="B421" s="218" t="s">
        <v>1862</v>
      </c>
      <c r="C421" s="18">
        <v>2014</v>
      </c>
      <c r="D421" s="219" t="s">
        <v>1863</v>
      </c>
      <c r="E421" s="21" t="s">
        <v>1864</v>
      </c>
      <c r="F421" s="22" t="s">
        <v>1865</v>
      </c>
      <c r="G421" s="20" t="s">
        <v>1866</v>
      </c>
      <c r="H421" s="24"/>
    </row>
    <row r="422" spans="1:8" ht="30" customHeight="1" x14ac:dyDescent="0.2">
      <c r="A422" s="18">
        <v>2</v>
      </c>
      <c r="B422" s="29" t="s">
        <v>1867</v>
      </c>
      <c r="C422" s="39">
        <v>2020</v>
      </c>
      <c r="D422" s="31" t="s">
        <v>1868</v>
      </c>
      <c r="E422" s="21" t="s">
        <v>1869</v>
      </c>
      <c r="F422" s="22" t="s">
        <v>1870</v>
      </c>
      <c r="G422" s="28" t="s">
        <v>1871</v>
      </c>
      <c r="H422" s="24"/>
    </row>
    <row r="423" spans="1:8" ht="45.75" customHeight="1" x14ac:dyDescent="0.2">
      <c r="A423" s="18">
        <v>3</v>
      </c>
      <c r="B423" s="37" t="s">
        <v>1872</v>
      </c>
      <c r="C423" s="18">
        <v>2022</v>
      </c>
      <c r="D423" s="3" t="s">
        <v>1873</v>
      </c>
      <c r="E423" s="29" t="s">
        <v>1874</v>
      </c>
      <c r="F423" s="22" t="s">
        <v>1875</v>
      </c>
      <c r="G423" s="103" t="s">
        <v>1876</v>
      </c>
      <c r="H423" s="24"/>
    </row>
    <row r="424" spans="1:8" ht="30" customHeight="1" x14ac:dyDescent="0.2">
      <c r="A424" s="18">
        <v>4</v>
      </c>
      <c r="B424" s="179" t="s">
        <v>1877</v>
      </c>
      <c r="C424" s="18">
        <v>2024</v>
      </c>
      <c r="D424" s="38" t="s">
        <v>1878</v>
      </c>
      <c r="E424" s="20" t="s">
        <v>1879</v>
      </c>
      <c r="F424" s="22" t="s">
        <v>1880</v>
      </c>
      <c r="G424" s="238" t="s">
        <v>1881</v>
      </c>
      <c r="H424" s="24"/>
    </row>
    <row r="425" spans="1:8" ht="30" customHeight="1" x14ac:dyDescent="0.2">
      <c r="A425" s="234">
        <v>5</v>
      </c>
      <c r="B425" s="232" t="s">
        <v>1882</v>
      </c>
      <c r="C425" s="18">
        <v>2025</v>
      </c>
      <c r="D425" s="20" t="s">
        <v>1883</v>
      </c>
      <c r="E425" s="109" t="s">
        <v>1884</v>
      </c>
      <c r="F425" s="233" t="s">
        <v>1885</v>
      </c>
      <c r="G425" s="44" t="s">
        <v>1886</v>
      </c>
      <c r="H425" s="234"/>
    </row>
    <row r="426" spans="1:8" s="139" customFormat="1" ht="30" customHeight="1" x14ac:dyDescent="0.25">
      <c r="A426" s="239">
        <v>6</v>
      </c>
      <c r="B426" s="171" t="s">
        <v>1887</v>
      </c>
      <c r="C426" s="214">
        <v>2026</v>
      </c>
      <c r="D426" s="117" t="s">
        <v>1888</v>
      </c>
      <c r="E426" s="175" t="s">
        <v>1889</v>
      </c>
      <c r="F426" s="119" t="s">
        <v>1890</v>
      </c>
      <c r="G426" s="229" t="s">
        <v>1891</v>
      </c>
      <c r="H426" s="239"/>
    </row>
    <row r="427" spans="1:8" s="139" customFormat="1" ht="30" customHeight="1" x14ac:dyDescent="0.2">
      <c r="A427" s="239">
        <v>7</v>
      </c>
      <c r="B427" s="227" t="s">
        <v>1892</v>
      </c>
      <c r="C427" s="172">
        <v>2026</v>
      </c>
      <c r="D427" s="117" t="s">
        <v>1888</v>
      </c>
      <c r="E427" s="134" t="s">
        <v>1893</v>
      </c>
      <c r="F427" s="119" t="s">
        <v>1894</v>
      </c>
      <c r="G427" s="229" t="s">
        <v>1895</v>
      </c>
      <c r="H427" s="239"/>
    </row>
    <row r="428" spans="1:8" s="58" customFormat="1" ht="30" customHeight="1" x14ac:dyDescent="0.2">
      <c r="A428" s="234">
        <v>8</v>
      </c>
      <c r="B428" s="179" t="s">
        <v>1896</v>
      </c>
      <c r="C428" s="18">
        <v>2026</v>
      </c>
      <c r="D428" s="90" t="s">
        <v>1897</v>
      </c>
      <c r="E428" s="45" t="s">
        <v>1898</v>
      </c>
      <c r="F428" s="240" t="s">
        <v>1899</v>
      </c>
      <c r="G428" s="44" t="s">
        <v>1900</v>
      </c>
      <c r="H428" s="234"/>
    </row>
    <row r="429" spans="1:8" s="58" customFormat="1" ht="30" customHeight="1" x14ac:dyDescent="0.2">
      <c r="A429" s="234">
        <v>9</v>
      </c>
      <c r="B429" s="45" t="s">
        <v>1901</v>
      </c>
      <c r="C429" s="18">
        <v>2026</v>
      </c>
      <c r="D429" s="90" t="s">
        <v>1897</v>
      </c>
      <c r="E429" s="45" t="s">
        <v>1902</v>
      </c>
      <c r="F429" s="73" t="s">
        <v>1903</v>
      </c>
      <c r="G429" s="44" t="s">
        <v>1904</v>
      </c>
      <c r="H429" s="234"/>
    </row>
    <row r="430" spans="1:8" ht="21" customHeight="1" x14ac:dyDescent="0.2">
      <c r="A430" s="17"/>
      <c r="B430" s="224"/>
      <c r="C430" s="17"/>
      <c r="D430" s="16"/>
      <c r="E430" s="51" t="s">
        <v>683</v>
      </c>
      <c r="F430" s="188"/>
      <c r="G430" s="53"/>
      <c r="H430" s="17"/>
    </row>
    <row r="431" spans="1:8" ht="21" customHeight="1" x14ac:dyDescent="0.2">
      <c r="A431" s="17"/>
      <c r="B431" s="224"/>
      <c r="C431" s="17"/>
      <c r="D431" s="16"/>
      <c r="E431" s="51" t="s">
        <v>726</v>
      </c>
      <c r="F431" s="188"/>
      <c r="G431" s="241"/>
      <c r="H431" s="17"/>
    </row>
    <row r="432" spans="1:8" s="32" customFormat="1" ht="30" customHeight="1" x14ac:dyDescent="0.2">
      <c r="A432" s="24">
        <v>1</v>
      </c>
      <c r="B432" s="29" t="s">
        <v>1905</v>
      </c>
      <c r="C432" s="18">
        <v>2019</v>
      </c>
      <c r="D432" s="20" t="s">
        <v>1906</v>
      </c>
      <c r="E432" s="20" t="s">
        <v>1907</v>
      </c>
      <c r="F432" s="22" t="s">
        <v>1908</v>
      </c>
      <c r="G432" s="28" t="s">
        <v>1909</v>
      </c>
      <c r="H432" s="24"/>
    </row>
    <row r="433" spans="1:8" s="32" customFormat="1" ht="30" customHeight="1" x14ac:dyDescent="0.2">
      <c r="A433" s="18">
        <v>2</v>
      </c>
      <c r="B433" s="218" t="s">
        <v>1910</v>
      </c>
      <c r="C433" s="18">
        <v>2002</v>
      </c>
      <c r="D433" s="219" t="s">
        <v>1777</v>
      </c>
      <c r="E433" s="21" t="s">
        <v>1911</v>
      </c>
      <c r="F433" s="22" t="s">
        <v>1912</v>
      </c>
      <c r="G433" s="29" t="s">
        <v>1913</v>
      </c>
      <c r="H433" s="18" t="s">
        <v>23</v>
      </c>
    </row>
    <row r="434" spans="1:8" s="92" customFormat="1" ht="30" customHeight="1" x14ac:dyDescent="0.2">
      <c r="A434" s="18">
        <v>3</v>
      </c>
      <c r="B434" s="45" t="s">
        <v>1914</v>
      </c>
      <c r="C434" s="89">
        <v>2025</v>
      </c>
      <c r="D434" s="20" t="s">
        <v>1915</v>
      </c>
      <c r="E434" s="45" t="s">
        <v>1916</v>
      </c>
      <c r="F434" s="47" t="s">
        <v>1917</v>
      </c>
      <c r="G434" s="29" t="s">
        <v>1918</v>
      </c>
      <c r="H434" s="18" t="s">
        <v>23</v>
      </c>
    </row>
    <row r="435" spans="1:8" s="92" customFormat="1" ht="30" customHeight="1" x14ac:dyDescent="0.2">
      <c r="A435" s="18">
        <v>4</v>
      </c>
      <c r="B435" s="45" t="s">
        <v>1919</v>
      </c>
      <c r="C435" s="89">
        <v>2025</v>
      </c>
      <c r="D435" s="74" t="s">
        <v>1920</v>
      </c>
      <c r="E435" s="120" t="s">
        <v>1921</v>
      </c>
      <c r="F435" s="73" t="s">
        <v>1922</v>
      </c>
      <c r="G435" s="29" t="s">
        <v>1923</v>
      </c>
      <c r="H435" s="91"/>
    </row>
    <row r="436" spans="1:8" s="58" customFormat="1" ht="30" customHeight="1" x14ac:dyDescent="0.2">
      <c r="A436" s="18">
        <v>5</v>
      </c>
      <c r="B436" s="242" t="s">
        <v>1924</v>
      </c>
      <c r="C436" s="89">
        <v>2026</v>
      </c>
      <c r="D436" s="42" t="s">
        <v>1925</v>
      </c>
      <c r="E436" s="45" t="s">
        <v>1926</v>
      </c>
      <c r="F436" s="73" t="s">
        <v>1927</v>
      </c>
      <c r="G436" s="29" t="s">
        <v>1928</v>
      </c>
      <c r="H436" s="18"/>
    </row>
    <row r="437" spans="1:8" ht="21" customHeight="1" x14ac:dyDescent="0.2">
      <c r="A437" s="17"/>
      <c r="B437" s="243"/>
      <c r="C437" s="17"/>
      <c r="D437" s="16"/>
      <c r="E437" s="51" t="s">
        <v>1014</v>
      </c>
      <c r="F437" s="244"/>
      <c r="G437" s="243"/>
      <c r="H437" s="17"/>
    </row>
    <row r="438" spans="1:8" ht="30" customHeight="1" x14ac:dyDescent="0.2">
      <c r="A438" s="24">
        <v>1</v>
      </c>
      <c r="B438" s="179" t="s">
        <v>1929</v>
      </c>
      <c r="C438" s="89">
        <v>2025</v>
      </c>
      <c r="D438" s="20" t="s">
        <v>1930</v>
      </c>
      <c r="E438" s="29" t="s">
        <v>1931</v>
      </c>
      <c r="F438" s="22" t="s">
        <v>1932</v>
      </c>
      <c r="G438" s="168" t="s">
        <v>1933</v>
      </c>
      <c r="H438" s="89"/>
    </row>
    <row r="439" spans="1:8" s="58" customFormat="1" ht="30" customHeight="1" x14ac:dyDescent="0.2">
      <c r="A439" s="18">
        <v>2</v>
      </c>
      <c r="B439" s="179" t="s">
        <v>1934</v>
      </c>
      <c r="C439" s="89">
        <v>2026</v>
      </c>
      <c r="D439" s="20" t="s">
        <v>1915</v>
      </c>
      <c r="E439" s="45" t="s">
        <v>1935</v>
      </c>
      <c r="F439" s="73" t="s">
        <v>1936</v>
      </c>
      <c r="G439" s="168" t="s">
        <v>1937</v>
      </c>
      <c r="H439" s="89"/>
    </row>
    <row r="440" spans="1:8" ht="21" customHeight="1" x14ac:dyDescent="0.2">
      <c r="A440" s="17"/>
      <c r="B440" s="203"/>
      <c r="C440" s="193"/>
      <c r="D440" s="203"/>
      <c r="E440" s="204" t="s">
        <v>1088</v>
      </c>
      <c r="F440" s="203"/>
      <c r="G440" s="203"/>
      <c r="H440" s="193"/>
    </row>
    <row r="441" spans="1:8" ht="45" customHeight="1" x14ac:dyDescent="0.2">
      <c r="A441" s="24">
        <v>1</v>
      </c>
      <c r="B441" s="36" t="s">
        <v>1938</v>
      </c>
      <c r="C441" s="18">
        <v>2021</v>
      </c>
      <c r="D441" s="20" t="s">
        <v>1939</v>
      </c>
      <c r="E441" s="20" t="s">
        <v>1940</v>
      </c>
      <c r="F441" s="22" t="s">
        <v>1941</v>
      </c>
      <c r="G441" s="23" t="s">
        <v>1942</v>
      </c>
      <c r="H441" s="18" t="s">
        <v>23</v>
      </c>
    </row>
    <row r="442" spans="1:8" ht="45" customHeight="1" x14ac:dyDescent="0.2">
      <c r="A442" s="18">
        <v>2</v>
      </c>
      <c r="B442" s="179" t="s">
        <v>1943</v>
      </c>
      <c r="C442" s="89">
        <v>2024</v>
      </c>
      <c r="D442" s="20" t="s">
        <v>1944</v>
      </c>
      <c r="E442" s="29" t="s">
        <v>1945</v>
      </c>
      <c r="F442" s="22" t="s">
        <v>1946</v>
      </c>
      <c r="G442" s="60" t="s">
        <v>1947</v>
      </c>
      <c r="H442" s="18"/>
    </row>
    <row r="443" spans="1:8" ht="30" customHeight="1" x14ac:dyDescent="0.2">
      <c r="A443" s="18">
        <v>3</v>
      </c>
      <c r="B443" s="179" t="s">
        <v>1948</v>
      </c>
      <c r="C443" s="89">
        <v>2024</v>
      </c>
      <c r="D443" s="20" t="s">
        <v>1949</v>
      </c>
      <c r="E443" s="29" t="s">
        <v>1950</v>
      </c>
      <c r="F443" s="22" t="s">
        <v>1951</v>
      </c>
      <c r="G443" s="42" t="s">
        <v>1952</v>
      </c>
      <c r="H443" s="18"/>
    </row>
    <row r="444" spans="1:8" ht="30" customHeight="1" x14ac:dyDescent="0.2">
      <c r="A444" s="18">
        <v>4</v>
      </c>
      <c r="B444" s="179" t="s">
        <v>1953</v>
      </c>
      <c r="C444" s="89">
        <v>2025</v>
      </c>
      <c r="D444" s="20" t="s">
        <v>1949</v>
      </c>
      <c r="E444" s="29" t="s">
        <v>1954</v>
      </c>
      <c r="F444" s="22" t="s">
        <v>1955</v>
      </c>
      <c r="G444" s="46" t="s">
        <v>1956</v>
      </c>
      <c r="H444" s="18"/>
    </row>
    <row r="445" spans="1:8" ht="30" customHeight="1" x14ac:dyDescent="0.2">
      <c r="A445" s="234">
        <v>5</v>
      </c>
      <c r="B445" s="179" t="s">
        <v>1957</v>
      </c>
      <c r="C445" s="89">
        <v>2025</v>
      </c>
      <c r="D445" s="20" t="s">
        <v>1949</v>
      </c>
      <c r="E445" s="29" t="s">
        <v>1958</v>
      </c>
      <c r="F445" s="22" t="s">
        <v>1959</v>
      </c>
      <c r="G445" s="46" t="s">
        <v>1960</v>
      </c>
      <c r="H445" s="18"/>
    </row>
    <row r="446" spans="1:8" ht="30" customHeight="1" x14ac:dyDescent="0.2">
      <c r="A446" s="234">
        <v>6</v>
      </c>
      <c r="B446" s="179" t="s">
        <v>1961</v>
      </c>
      <c r="C446" s="39">
        <v>2025</v>
      </c>
      <c r="D446" s="20" t="s">
        <v>1962</v>
      </c>
      <c r="E446" s="29" t="s">
        <v>1963</v>
      </c>
      <c r="F446" s="22" t="s">
        <v>1964</v>
      </c>
      <c r="G446" s="23" t="s">
        <v>1965</v>
      </c>
      <c r="H446" s="18"/>
    </row>
    <row r="447" spans="1:8" ht="30" customHeight="1" x14ac:dyDescent="0.2">
      <c r="A447" s="234">
        <v>7</v>
      </c>
      <c r="B447" s="149" t="s">
        <v>1966</v>
      </c>
      <c r="C447" s="245">
        <v>2026</v>
      </c>
      <c r="D447" s="246" t="s">
        <v>1962</v>
      </c>
      <c r="E447" s="149" t="s">
        <v>1967</v>
      </c>
      <c r="F447" s="152" t="s">
        <v>1968</v>
      </c>
      <c r="G447" s="247" t="s">
        <v>1969</v>
      </c>
      <c r="H447" s="18"/>
    </row>
    <row r="448" spans="1:8" ht="21" customHeight="1" x14ac:dyDescent="0.2">
      <c r="A448" s="17"/>
      <c r="B448" s="224"/>
      <c r="C448" s="192"/>
      <c r="D448" s="16"/>
      <c r="E448" s="51" t="s">
        <v>1184</v>
      </c>
      <c r="F448" s="188"/>
      <c r="G448" s="248"/>
      <c r="H448" s="17"/>
    </row>
    <row r="449" spans="1:8" ht="30" customHeight="1" x14ac:dyDescent="0.2">
      <c r="A449" s="24">
        <v>1</v>
      </c>
      <c r="B449" s="29" t="s">
        <v>1970</v>
      </c>
      <c r="C449" s="18">
        <v>1999</v>
      </c>
      <c r="D449" s="20" t="s">
        <v>1971</v>
      </c>
      <c r="E449" s="21" t="s">
        <v>1972</v>
      </c>
      <c r="F449" s="22" t="s">
        <v>1973</v>
      </c>
      <c r="G449" s="29" t="s">
        <v>1974</v>
      </c>
      <c r="H449" s="18" t="s">
        <v>23</v>
      </c>
    </row>
    <row r="450" spans="1:8" ht="30" customHeight="1" x14ac:dyDescent="0.2">
      <c r="A450" s="18">
        <v>2</v>
      </c>
      <c r="B450" s="218" t="s">
        <v>1975</v>
      </c>
      <c r="C450" s="18">
        <v>2003</v>
      </c>
      <c r="D450" s="219" t="s">
        <v>1976</v>
      </c>
      <c r="E450" s="21" t="s">
        <v>1977</v>
      </c>
      <c r="F450" s="22" t="s">
        <v>1978</v>
      </c>
      <c r="G450" s="29" t="s">
        <v>1979</v>
      </c>
      <c r="H450" s="24" t="s">
        <v>23</v>
      </c>
    </row>
    <row r="451" spans="1:8" ht="30" customHeight="1" x14ac:dyDescent="0.2">
      <c r="A451" s="18">
        <v>3</v>
      </c>
      <c r="B451" s="29" t="s">
        <v>1980</v>
      </c>
      <c r="C451" s="18">
        <v>2003</v>
      </c>
      <c r="D451" s="20" t="s">
        <v>1915</v>
      </c>
      <c r="E451" s="21" t="s">
        <v>1981</v>
      </c>
      <c r="F451" s="22" t="s">
        <v>1982</v>
      </c>
      <c r="G451" s="29" t="s">
        <v>1983</v>
      </c>
      <c r="H451" s="18" t="s">
        <v>23</v>
      </c>
    </row>
    <row r="452" spans="1:8" s="58" customFormat="1" ht="30" customHeight="1" x14ac:dyDescent="0.2">
      <c r="A452" s="18">
        <v>4</v>
      </c>
      <c r="B452" s="45" t="s">
        <v>1984</v>
      </c>
      <c r="C452" s="81">
        <v>2025</v>
      </c>
      <c r="D452" s="74" t="s">
        <v>1985</v>
      </c>
      <c r="E452" s="249" t="s">
        <v>1986</v>
      </c>
      <c r="F452" s="73" t="s">
        <v>1987</v>
      </c>
      <c r="G452" s="29" t="s">
        <v>1988</v>
      </c>
      <c r="H452" s="18"/>
    </row>
    <row r="453" spans="1:8" ht="21" customHeight="1" x14ac:dyDescent="0.2">
      <c r="A453" s="17"/>
      <c r="B453" s="16"/>
      <c r="C453" s="192"/>
      <c r="D453" s="16"/>
      <c r="E453" s="51" t="s">
        <v>1254</v>
      </c>
      <c r="F453" s="16"/>
      <c r="G453" s="16"/>
      <c r="H453" s="192"/>
    </row>
    <row r="454" spans="1:8" ht="30" customHeight="1" x14ac:dyDescent="0.2">
      <c r="A454" s="24">
        <v>1</v>
      </c>
      <c r="B454" s="218" t="s">
        <v>1989</v>
      </c>
      <c r="C454" s="18">
        <v>1999</v>
      </c>
      <c r="D454" s="219" t="s">
        <v>1976</v>
      </c>
      <c r="E454" s="21" t="s">
        <v>1990</v>
      </c>
      <c r="F454" s="22" t="s">
        <v>1991</v>
      </c>
      <c r="G454" s="20" t="s">
        <v>1992</v>
      </c>
      <c r="H454" s="18" t="s">
        <v>23</v>
      </c>
    </row>
    <row r="455" spans="1:8" ht="30" customHeight="1" x14ac:dyDescent="0.2">
      <c r="A455" s="18">
        <v>2</v>
      </c>
      <c r="B455" s="186" t="s">
        <v>1993</v>
      </c>
      <c r="C455" s="18">
        <v>1959</v>
      </c>
      <c r="D455" s="20" t="s">
        <v>1994</v>
      </c>
      <c r="E455" s="250" t="s">
        <v>1995</v>
      </c>
      <c r="F455" s="22" t="s">
        <v>1996</v>
      </c>
      <c r="G455" s="186" t="s">
        <v>1997</v>
      </c>
      <c r="H455" s="18" t="s">
        <v>23</v>
      </c>
    </row>
    <row r="456" spans="1:8" ht="30" customHeight="1" x14ac:dyDescent="0.2">
      <c r="A456" s="18">
        <v>3</v>
      </c>
      <c r="B456" s="37" t="s">
        <v>1998</v>
      </c>
      <c r="C456" s="18">
        <v>2022</v>
      </c>
      <c r="D456" s="20" t="s">
        <v>1999</v>
      </c>
      <c r="E456" s="29" t="s">
        <v>2000</v>
      </c>
      <c r="F456" s="22" t="s">
        <v>2001</v>
      </c>
      <c r="G456" s="23" t="s">
        <v>2002</v>
      </c>
      <c r="H456" s="18"/>
    </row>
    <row r="457" spans="1:8" ht="30" customHeight="1" x14ac:dyDescent="0.2">
      <c r="A457" s="18">
        <v>4</v>
      </c>
      <c r="B457" s="179" t="s">
        <v>2003</v>
      </c>
      <c r="C457" s="18">
        <v>2023</v>
      </c>
      <c r="D457" s="20" t="s">
        <v>2004</v>
      </c>
      <c r="E457" s="29" t="s">
        <v>2005</v>
      </c>
      <c r="F457" s="251"/>
      <c r="G457" s="23" t="s">
        <v>2006</v>
      </c>
      <c r="H457" s="18"/>
    </row>
    <row r="458" spans="1:8" ht="30" customHeight="1" x14ac:dyDescent="0.2">
      <c r="A458" s="234">
        <v>5</v>
      </c>
      <c r="B458" s="179" t="s">
        <v>2007</v>
      </c>
      <c r="C458" s="89">
        <v>2024</v>
      </c>
      <c r="D458" s="20" t="s">
        <v>2008</v>
      </c>
      <c r="E458" s="29" t="s">
        <v>2009</v>
      </c>
      <c r="F458" s="22" t="s">
        <v>2010</v>
      </c>
      <c r="G458" s="60" t="s">
        <v>2011</v>
      </c>
      <c r="H458" s="18"/>
    </row>
    <row r="459" spans="1:8" ht="30" customHeight="1" x14ac:dyDescent="0.2">
      <c r="A459" s="18">
        <v>6</v>
      </c>
      <c r="B459" s="179" t="s">
        <v>2012</v>
      </c>
      <c r="C459" s="89">
        <v>2024</v>
      </c>
      <c r="D459" s="20" t="s">
        <v>2013</v>
      </c>
      <c r="E459" s="29" t="s">
        <v>2014</v>
      </c>
      <c r="F459" s="22" t="s">
        <v>2015</v>
      </c>
      <c r="G459" s="42" t="s">
        <v>2016</v>
      </c>
      <c r="H459" s="18"/>
    </row>
    <row r="460" spans="1:8" ht="30" customHeight="1" x14ac:dyDescent="0.2">
      <c r="A460" s="89">
        <v>7</v>
      </c>
      <c r="B460" s="179" t="s">
        <v>2017</v>
      </c>
      <c r="C460" s="89">
        <v>2025</v>
      </c>
      <c r="D460" s="20" t="s">
        <v>2018</v>
      </c>
      <c r="E460" s="29" t="s">
        <v>2019</v>
      </c>
      <c r="F460" s="22" t="s">
        <v>2020</v>
      </c>
      <c r="G460" s="42" t="s">
        <v>2021</v>
      </c>
      <c r="H460" s="18"/>
    </row>
    <row r="461" spans="1:8" ht="30" customHeight="1" x14ac:dyDescent="0.2">
      <c r="A461" s="89">
        <v>8</v>
      </c>
      <c r="B461" s="235" t="s">
        <v>2022</v>
      </c>
      <c r="C461" s="89">
        <v>2025</v>
      </c>
      <c r="D461" s="45" t="s">
        <v>2023</v>
      </c>
      <c r="E461" s="235" t="s">
        <v>2024</v>
      </c>
      <c r="F461" s="180" t="s">
        <v>2025</v>
      </c>
      <c r="G461" s="42" t="s">
        <v>2026</v>
      </c>
      <c r="H461" s="18"/>
    </row>
    <row r="462" spans="1:8" s="92" customFormat="1" ht="30" customHeight="1" x14ac:dyDescent="0.2">
      <c r="A462" s="1">
        <v>9</v>
      </c>
      <c r="B462" s="45" t="s">
        <v>2027</v>
      </c>
      <c r="C462" s="89">
        <v>2025</v>
      </c>
      <c r="D462" s="20" t="s">
        <v>1915</v>
      </c>
      <c r="E462" s="45" t="s">
        <v>2028</v>
      </c>
      <c r="F462" s="73" t="s">
        <v>2029</v>
      </c>
      <c r="G462" s="45" t="s">
        <v>2030</v>
      </c>
      <c r="H462" s="91"/>
    </row>
    <row r="463" spans="1:8" s="92" customFormat="1" ht="30" customHeight="1" x14ac:dyDescent="0.2">
      <c r="A463" s="89">
        <v>10</v>
      </c>
      <c r="B463" s="45" t="s">
        <v>2031</v>
      </c>
      <c r="C463" s="89">
        <v>2025</v>
      </c>
      <c r="D463" s="104" t="s">
        <v>1821</v>
      </c>
      <c r="E463" s="45" t="s">
        <v>2032</v>
      </c>
      <c r="F463" s="73" t="s">
        <v>2033</v>
      </c>
      <c r="G463" s="45" t="s">
        <v>2034</v>
      </c>
      <c r="H463" s="91"/>
    </row>
    <row r="464" spans="1:8" s="129" customFormat="1" ht="30" customHeight="1" x14ac:dyDescent="0.2">
      <c r="A464" s="252">
        <v>11</v>
      </c>
      <c r="B464" s="77" t="s">
        <v>2035</v>
      </c>
      <c r="C464" s="252">
        <v>2025</v>
      </c>
      <c r="D464" s="253" t="s">
        <v>2036</v>
      </c>
      <c r="E464" s="254" t="s">
        <v>2037</v>
      </c>
      <c r="F464" s="78" t="s">
        <v>2038</v>
      </c>
      <c r="G464" s="77" t="s">
        <v>2039</v>
      </c>
      <c r="H464" s="255"/>
    </row>
    <row r="465" spans="1:8" ht="21" customHeight="1" x14ac:dyDescent="0.2">
      <c r="A465" s="10" t="s">
        <v>2040</v>
      </c>
      <c r="B465" s="11" t="s">
        <v>2041</v>
      </c>
      <c r="C465" s="183">
        <f>A467+A469+A473+A475+A488</f>
        <v>19</v>
      </c>
      <c r="D465" s="184" t="s">
        <v>1454</v>
      </c>
      <c r="E465" s="14" t="s">
        <v>13</v>
      </c>
      <c r="F465" s="188"/>
      <c r="G465" s="16"/>
      <c r="H465" s="17"/>
    </row>
    <row r="466" spans="1:8" ht="30" customHeight="1" x14ac:dyDescent="0.2">
      <c r="A466" s="18">
        <v>1</v>
      </c>
      <c r="B466" s="29" t="s">
        <v>2042</v>
      </c>
      <c r="C466" s="18">
        <v>2014</v>
      </c>
      <c r="D466" s="20" t="s">
        <v>2043</v>
      </c>
      <c r="E466" s="21" t="s">
        <v>2044</v>
      </c>
      <c r="F466" s="22" t="s">
        <v>2045</v>
      </c>
      <c r="G466" s="29" t="s">
        <v>2046</v>
      </c>
      <c r="H466" s="18"/>
    </row>
    <row r="467" spans="1:8" ht="30" customHeight="1" x14ac:dyDescent="0.2">
      <c r="A467" s="39">
        <v>2</v>
      </c>
      <c r="B467" s="29" t="s">
        <v>2047</v>
      </c>
      <c r="C467" s="18">
        <v>2014</v>
      </c>
      <c r="D467" s="20" t="s">
        <v>2043</v>
      </c>
      <c r="E467" s="21" t="s">
        <v>2048</v>
      </c>
      <c r="F467" s="22" t="s">
        <v>2049</v>
      </c>
      <c r="G467" s="29" t="s">
        <v>2050</v>
      </c>
      <c r="H467" s="18"/>
    </row>
    <row r="468" spans="1:8" ht="21.75" customHeight="1" x14ac:dyDescent="0.2">
      <c r="A468" s="17"/>
      <c r="B468" s="243"/>
      <c r="C468" s="17"/>
      <c r="D468" s="16"/>
      <c r="E468" s="51" t="s">
        <v>2051</v>
      </c>
      <c r="F468" s="188"/>
      <c r="G468" s="243"/>
      <c r="H468" s="17"/>
    </row>
    <row r="469" spans="1:8" ht="30" customHeight="1" x14ac:dyDescent="0.2">
      <c r="A469" s="18">
        <v>1</v>
      </c>
      <c r="B469" s="256" t="s">
        <v>2052</v>
      </c>
      <c r="C469" s="18">
        <v>2014</v>
      </c>
      <c r="D469" s="20" t="s">
        <v>2043</v>
      </c>
      <c r="E469" s="21" t="s">
        <v>2053</v>
      </c>
      <c r="F469" s="22" t="s">
        <v>2054</v>
      </c>
      <c r="G469" s="29"/>
      <c r="H469" s="18"/>
    </row>
    <row r="470" spans="1:8" ht="20.25" customHeight="1" x14ac:dyDescent="0.2">
      <c r="A470" s="17"/>
      <c r="B470" s="203"/>
      <c r="C470" s="193"/>
      <c r="D470" s="203"/>
      <c r="E470" s="51" t="s">
        <v>2055</v>
      </c>
      <c r="F470" s="203"/>
      <c r="G470" s="203"/>
      <c r="H470" s="193"/>
    </row>
    <row r="471" spans="1:8" ht="30" customHeight="1" x14ac:dyDescent="0.2">
      <c r="A471" s="18">
        <v>1</v>
      </c>
      <c r="B471" s="29" t="s">
        <v>2056</v>
      </c>
      <c r="C471" s="18">
        <v>2020</v>
      </c>
      <c r="D471" s="20" t="s">
        <v>2057</v>
      </c>
      <c r="E471" s="29" t="s">
        <v>2058</v>
      </c>
      <c r="F471" s="22" t="s">
        <v>2059</v>
      </c>
      <c r="G471" s="257" t="s">
        <v>2060</v>
      </c>
      <c r="H471" s="18"/>
    </row>
    <row r="472" spans="1:8" ht="30" customHeight="1" x14ac:dyDescent="0.2">
      <c r="A472" s="107">
        <v>2</v>
      </c>
      <c r="B472" s="109" t="s">
        <v>2061</v>
      </c>
      <c r="C472" s="39">
        <v>2024</v>
      </c>
      <c r="D472" s="110" t="s">
        <v>2062</v>
      </c>
      <c r="E472" s="109" t="s">
        <v>2063</v>
      </c>
      <c r="F472" s="233" t="s">
        <v>2064</v>
      </c>
      <c r="G472" s="42" t="s">
        <v>2065</v>
      </c>
      <c r="H472" s="121"/>
    </row>
    <row r="473" spans="1:8" s="129" customFormat="1" ht="30" customHeight="1" x14ac:dyDescent="0.2">
      <c r="A473" s="258">
        <v>3</v>
      </c>
      <c r="B473" s="259" t="s">
        <v>2066</v>
      </c>
      <c r="C473" s="161">
        <v>2025</v>
      </c>
      <c r="D473" s="260" t="s">
        <v>2062</v>
      </c>
      <c r="E473" s="259" t="s">
        <v>2067</v>
      </c>
      <c r="F473" s="261" t="s">
        <v>2068</v>
      </c>
      <c r="G473" s="262" t="s">
        <v>2069</v>
      </c>
      <c r="H473" s="263"/>
    </row>
    <row r="474" spans="1:8" ht="21" customHeight="1" x14ac:dyDescent="0.2">
      <c r="A474" s="17"/>
      <c r="B474" s="243"/>
      <c r="C474" s="17"/>
      <c r="D474" s="16"/>
      <c r="E474" s="51" t="s">
        <v>2070</v>
      </c>
      <c r="F474" s="188"/>
      <c r="G474" s="53"/>
      <c r="H474" s="17"/>
    </row>
    <row r="475" spans="1:8" ht="30" customHeight="1" x14ac:dyDescent="0.2">
      <c r="A475" s="39">
        <v>1</v>
      </c>
      <c r="B475" s="256" t="s">
        <v>2071</v>
      </c>
      <c r="C475" s="18">
        <v>2004</v>
      </c>
      <c r="D475" s="20" t="s">
        <v>2043</v>
      </c>
      <c r="E475" s="21" t="s">
        <v>2072</v>
      </c>
      <c r="F475" s="22" t="s">
        <v>2073</v>
      </c>
      <c r="G475" s="29" t="s">
        <v>2074</v>
      </c>
      <c r="H475" s="264" t="s">
        <v>23</v>
      </c>
    </row>
    <row r="476" spans="1:8" ht="21" customHeight="1" x14ac:dyDescent="0.2">
      <c r="A476" s="17"/>
      <c r="B476" s="16"/>
      <c r="C476" s="192"/>
      <c r="D476" s="16"/>
      <c r="E476" s="51" t="s">
        <v>2075</v>
      </c>
      <c r="F476" s="16"/>
      <c r="G476" s="16"/>
      <c r="H476" s="192"/>
    </row>
    <row r="477" spans="1:8" ht="30" customHeight="1" x14ac:dyDescent="0.2">
      <c r="A477" s="24">
        <v>1</v>
      </c>
      <c r="B477" s="186" t="s">
        <v>2076</v>
      </c>
      <c r="C477" s="18">
        <v>1996</v>
      </c>
      <c r="D477" s="20" t="s">
        <v>2077</v>
      </c>
      <c r="E477" s="250" t="s">
        <v>2078</v>
      </c>
      <c r="F477" s="55" t="s">
        <v>2079</v>
      </c>
      <c r="G477" s="257" t="s">
        <v>2080</v>
      </c>
      <c r="H477" s="18" t="s">
        <v>23</v>
      </c>
    </row>
    <row r="478" spans="1:8" ht="30" customHeight="1" x14ac:dyDescent="0.2">
      <c r="A478" s="18">
        <v>2</v>
      </c>
      <c r="B478" s="29" t="s">
        <v>2081</v>
      </c>
      <c r="C478" s="18">
        <v>1998</v>
      </c>
      <c r="D478" s="20" t="s">
        <v>2043</v>
      </c>
      <c r="E478" s="21" t="s">
        <v>2082</v>
      </c>
      <c r="F478" s="22">
        <v>3861963</v>
      </c>
      <c r="G478" s="29" t="s">
        <v>2083</v>
      </c>
      <c r="H478" s="18"/>
    </row>
    <row r="479" spans="1:8" ht="30" customHeight="1" x14ac:dyDescent="0.2">
      <c r="A479" s="18">
        <v>3</v>
      </c>
      <c r="B479" s="186" t="s">
        <v>2084</v>
      </c>
      <c r="C479" s="18">
        <v>2016</v>
      </c>
      <c r="D479" s="20" t="s">
        <v>2043</v>
      </c>
      <c r="E479" s="250" t="s">
        <v>2085</v>
      </c>
      <c r="F479" s="55" t="s">
        <v>2086</v>
      </c>
      <c r="G479" s="257" t="s">
        <v>2087</v>
      </c>
      <c r="H479" s="18"/>
    </row>
    <row r="480" spans="1:8" ht="30" customHeight="1" x14ac:dyDescent="0.2">
      <c r="A480" s="18">
        <v>4</v>
      </c>
      <c r="B480" s="20" t="s">
        <v>2088</v>
      </c>
      <c r="C480" s="18">
        <v>2019</v>
      </c>
      <c r="D480" s="20" t="s">
        <v>2043</v>
      </c>
      <c r="E480" s="28" t="s">
        <v>2089</v>
      </c>
      <c r="F480" s="22" t="s">
        <v>2090</v>
      </c>
      <c r="G480" s="257" t="s">
        <v>2091</v>
      </c>
      <c r="H480" s="18"/>
    </row>
    <row r="481" spans="1:8" ht="30" customHeight="1" x14ac:dyDescent="0.2">
      <c r="A481" s="234">
        <v>5</v>
      </c>
      <c r="B481" s="29" t="s">
        <v>2092</v>
      </c>
      <c r="C481" s="18">
        <v>1998</v>
      </c>
      <c r="D481" s="20" t="s">
        <v>2043</v>
      </c>
      <c r="E481" s="21" t="s">
        <v>2093</v>
      </c>
      <c r="F481" s="22" t="s">
        <v>2094</v>
      </c>
      <c r="G481" s="29" t="s">
        <v>2095</v>
      </c>
      <c r="H481" s="18"/>
    </row>
    <row r="482" spans="1:8" ht="30" customHeight="1" x14ac:dyDescent="0.2">
      <c r="A482" s="18">
        <v>6</v>
      </c>
      <c r="B482" s="93" t="s">
        <v>2096</v>
      </c>
      <c r="C482" s="18">
        <v>2017</v>
      </c>
      <c r="D482" s="20" t="s">
        <v>2043</v>
      </c>
      <c r="E482" s="62" t="s">
        <v>2097</v>
      </c>
      <c r="F482" s="22" t="s">
        <v>2098</v>
      </c>
      <c r="G482" s="37" t="s">
        <v>2099</v>
      </c>
      <c r="H482" s="18"/>
    </row>
    <row r="483" spans="1:8" ht="30" customHeight="1" x14ac:dyDescent="0.2">
      <c r="A483" s="89">
        <v>7</v>
      </c>
      <c r="B483" s="29" t="s">
        <v>2100</v>
      </c>
      <c r="C483" s="18">
        <v>2013</v>
      </c>
      <c r="D483" s="20" t="s">
        <v>2043</v>
      </c>
      <c r="E483" s="21" t="s">
        <v>2101</v>
      </c>
      <c r="F483" s="22" t="s">
        <v>2102</v>
      </c>
      <c r="G483" s="29" t="s">
        <v>2103</v>
      </c>
      <c r="H483" s="18"/>
    </row>
    <row r="484" spans="1:8" ht="30" customHeight="1" x14ac:dyDescent="0.2">
      <c r="A484" s="89">
        <v>8</v>
      </c>
      <c r="B484" s="109" t="s">
        <v>2104</v>
      </c>
      <c r="C484" s="1">
        <v>2025</v>
      </c>
      <c r="D484" s="110" t="s">
        <v>2105</v>
      </c>
      <c r="E484" s="109" t="s">
        <v>2106</v>
      </c>
      <c r="F484" s="233" t="s">
        <v>2107</v>
      </c>
      <c r="G484" s="265" t="s">
        <v>2108</v>
      </c>
      <c r="H484" s="18"/>
    </row>
    <row r="485" spans="1:8" ht="30" customHeight="1" x14ac:dyDescent="0.2">
      <c r="A485" s="89">
        <v>9</v>
      </c>
      <c r="B485" s="235" t="s">
        <v>2109</v>
      </c>
      <c r="C485" s="89">
        <v>2025</v>
      </c>
      <c r="D485" s="20" t="s">
        <v>2043</v>
      </c>
      <c r="E485" s="235" t="s">
        <v>2110</v>
      </c>
      <c r="F485" s="180" t="s">
        <v>2111</v>
      </c>
      <c r="G485" s="46" t="s">
        <v>2112</v>
      </c>
      <c r="H485" s="18"/>
    </row>
    <row r="486" spans="1:8" s="58" customFormat="1" ht="30" customHeight="1" x14ac:dyDescent="0.2">
      <c r="A486" s="89">
        <v>10</v>
      </c>
      <c r="B486" s="59" t="s">
        <v>2113</v>
      </c>
      <c r="C486" s="89">
        <v>2025</v>
      </c>
      <c r="D486" s="20" t="s">
        <v>2043</v>
      </c>
      <c r="E486" s="45" t="s">
        <v>2114</v>
      </c>
      <c r="F486" s="73" t="s">
        <v>2115</v>
      </c>
      <c r="G486" s="46" t="s">
        <v>2116</v>
      </c>
      <c r="H486" s="18"/>
    </row>
    <row r="487" spans="1:8" s="58" customFormat="1" ht="30" customHeight="1" x14ac:dyDescent="0.25">
      <c r="A487" s="89">
        <v>11</v>
      </c>
      <c r="B487" s="59" t="s">
        <v>2117</v>
      </c>
      <c r="C487" s="266">
        <v>2026</v>
      </c>
      <c r="D487" s="20" t="s">
        <v>2118</v>
      </c>
      <c r="E487" s="267" t="s">
        <v>2119</v>
      </c>
      <c r="F487" s="268" t="s">
        <v>2120</v>
      </c>
      <c r="G487" s="46" t="s">
        <v>2121</v>
      </c>
      <c r="H487" s="18"/>
    </row>
    <row r="488" spans="1:8" s="58" customFormat="1" ht="30" customHeight="1" x14ac:dyDescent="0.25">
      <c r="A488" s="89">
        <v>12</v>
      </c>
      <c r="B488" s="269" t="s">
        <v>2122</v>
      </c>
      <c r="C488" s="266">
        <v>2026</v>
      </c>
      <c r="D488" s="110" t="s">
        <v>2105</v>
      </c>
      <c r="E488" s="270" t="s">
        <v>2123</v>
      </c>
      <c r="F488" s="180" t="s">
        <v>2124</v>
      </c>
      <c r="G488" s="46" t="s">
        <v>2125</v>
      </c>
      <c r="H488" s="18"/>
    </row>
    <row r="489" spans="1:8" ht="21.75" customHeight="1" x14ac:dyDescent="0.2">
      <c r="A489" s="10" t="s">
        <v>2126</v>
      </c>
      <c r="B489" s="11" t="s">
        <v>2127</v>
      </c>
      <c r="C489" s="183">
        <f>A490+A492+A497+A499+A502+A512+A515</f>
        <v>20</v>
      </c>
      <c r="D489" s="184" t="s">
        <v>1454</v>
      </c>
      <c r="E489" s="14" t="s">
        <v>13</v>
      </c>
      <c r="F489" s="15"/>
      <c r="G489" s="16"/>
      <c r="H489" s="17"/>
    </row>
    <row r="490" spans="1:8" ht="30" customHeight="1" x14ac:dyDescent="0.2">
      <c r="A490" s="234">
        <v>1</v>
      </c>
      <c r="B490" s="271" t="s">
        <v>2128</v>
      </c>
      <c r="C490" s="272">
        <v>2024</v>
      </c>
      <c r="D490" s="110" t="s">
        <v>2129</v>
      </c>
      <c r="E490" s="110" t="s">
        <v>2130</v>
      </c>
      <c r="F490" s="273" t="s">
        <v>2131</v>
      </c>
      <c r="G490" s="41" t="s">
        <v>2132</v>
      </c>
      <c r="H490" s="121"/>
    </row>
    <row r="491" spans="1:8" ht="21" customHeight="1" x14ac:dyDescent="0.2">
      <c r="A491" s="234"/>
      <c r="B491" s="271"/>
      <c r="C491" s="272"/>
      <c r="D491" s="110"/>
      <c r="E491" s="51" t="s">
        <v>2133</v>
      </c>
      <c r="F491" s="273"/>
      <c r="G491" s="44"/>
      <c r="H491" s="121"/>
    </row>
    <row r="492" spans="1:8" ht="30" customHeight="1" x14ac:dyDescent="0.2">
      <c r="A492" s="234">
        <v>1</v>
      </c>
      <c r="B492" s="37" t="s">
        <v>2134</v>
      </c>
      <c r="C492" s="89">
        <v>2024</v>
      </c>
      <c r="D492" s="20" t="s">
        <v>2135</v>
      </c>
      <c r="E492" s="20" t="s">
        <v>1831</v>
      </c>
      <c r="F492" s="43" t="s">
        <v>2136</v>
      </c>
      <c r="G492" s="60" t="s">
        <v>2137</v>
      </c>
      <c r="H492" s="18"/>
    </row>
    <row r="493" spans="1:8" ht="21" customHeight="1" x14ac:dyDescent="0.2">
      <c r="A493" s="17"/>
      <c r="B493" s="16"/>
      <c r="C493" s="192"/>
      <c r="D493" s="16"/>
      <c r="E493" s="51" t="s">
        <v>1572</v>
      </c>
      <c r="F493" s="16"/>
      <c r="G493" s="16"/>
      <c r="H493" s="192"/>
    </row>
    <row r="494" spans="1:8" ht="30" customHeight="1" x14ac:dyDescent="0.2">
      <c r="A494" s="24">
        <v>1</v>
      </c>
      <c r="B494" s="29" t="s">
        <v>2138</v>
      </c>
      <c r="C494" s="18">
        <v>1998</v>
      </c>
      <c r="D494" s="20" t="s">
        <v>2139</v>
      </c>
      <c r="E494" s="29" t="s">
        <v>2140</v>
      </c>
      <c r="F494" s="22" t="s">
        <v>2141</v>
      </c>
      <c r="G494" s="29" t="s">
        <v>2142</v>
      </c>
      <c r="H494" s="18" t="s">
        <v>23</v>
      </c>
    </row>
    <row r="495" spans="1:8" ht="30" customHeight="1" x14ac:dyDescent="0.2">
      <c r="A495" s="18">
        <v>2</v>
      </c>
      <c r="B495" s="29" t="s">
        <v>2143</v>
      </c>
      <c r="C495" s="18">
        <v>2011</v>
      </c>
      <c r="D495" s="20" t="s">
        <v>2144</v>
      </c>
      <c r="E495" s="21" t="s">
        <v>2145</v>
      </c>
      <c r="F495" s="22" t="s">
        <v>2146</v>
      </c>
      <c r="G495" s="29" t="s">
        <v>2147</v>
      </c>
      <c r="H495" s="18"/>
    </row>
    <row r="496" spans="1:8" ht="30" customHeight="1" x14ac:dyDescent="0.2">
      <c r="A496" s="18">
        <v>3</v>
      </c>
      <c r="B496" s="274" t="s">
        <v>2148</v>
      </c>
      <c r="C496" s="89">
        <v>2025</v>
      </c>
      <c r="D496" s="20" t="s">
        <v>2149</v>
      </c>
      <c r="E496" s="20" t="s">
        <v>2150</v>
      </c>
      <c r="F496" s="43" t="s">
        <v>2151</v>
      </c>
      <c r="G496" s="99" t="s">
        <v>2152</v>
      </c>
      <c r="H496" s="18"/>
    </row>
    <row r="497" spans="1:8" ht="30" customHeight="1" x14ac:dyDescent="0.2">
      <c r="A497" s="18">
        <v>4</v>
      </c>
      <c r="B497" s="274" t="s">
        <v>2153</v>
      </c>
      <c r="C497" s="275">
        <v>2025</v>
      </c>
      <c r="D497" s="20" t="s">
        <v>2149</v>
      </c>
      <c r="E497" s="20" t="s">
        <v>2154</v>
      </c>
      <c r="F497" s="43" t="s">
        <v>2155</v>
      </c>
      <c r="G497" s="99" t="s">
        <v>2156</v>
      </c>
      <c r="H497" s="18"/>
    </row>
    <row r="498" spans="1:8" ht="21" customHeight="1" x14ac:dyDescent="0.2">
      <c r="A498" s="17"/>
      <c r="B498" s="276"/>
      <c r="C498" s="277"/>
      <c r="D498" s="16"/>
      <c r="E498" s="51" t="s">
        <v>2157</v>
      </c>
      <c r="F498" s="278"/>
      <c r="G498" s="279"/>
      <c r="H498" s="17"/>
    </row>
    <row r="499" spans="1:8" ht="30" customHeight="1" x14ac:dyDescent="0.2">
      <c r="A499" s="18">
        <v>1</v>
      </c>
      <c r="B499" s="256" t="s">
        <v>2158</v>
      </c>
      <c r="C499" s="18">
        <v>2012</v>
      </c>
      <c r="D499" s="20" t="s">
        <v>2144</v>
      </c>
      <c r="E499" s="21" t="s">
        <v>2159</v>
      </c>
      <c r="F499" s="22" t="s">
        <v>2160</v>
      </c>
      <c r="G499" s="29" t="s">
        <v>2161</v>
      </c>
      <c r="H499" s="18" t="s">
        <v>23</v>
      </c>
    </row>
    <row r="500" spans="1:8" ht="21" customHeight="1" x14ac:dyDescent="0.2">
      <c r="A500" s="17"/>
      <c r="B500" s="280"/>
      <c r="C500" s="17"/>
      <c r="D500" s="16"/>
      <c r="E500" s="51" t="s">
        <v>2162</v>
      </c>
      <c r="F500" s="188"/>
      <c r="G500" s="243"/>
      <c r="H500" s="17"/>
    </row>
    <row r="501" spans="1:8" ht="30" customHeight="1" x14ac:dyDescent="0.2">
      <c r="A501" s="89">
        <v>1</v>
      </c>
      <c r="B501" s="186" t="s">
        <v>1288</v>
      </c>
      <c r="C501" s="18">
        <v>1983</v>
      </c>
      <c r="D501" s="20" t="s">
        <v>2163</v>
      </c>
      <c r="E501" s="281" t="s">
        <v>2164</v>
      </c>
      <c r="F501" s="55" t="s">
        <v>2165</v>
      </c>
      <c r="G501" s="186" t="s">
        <v>2166</v>
      </c>
      <c r="H501" s="18" t="s">
        <v>23</v>
      </c>
    </row>
    <row r="502" spans="1:8" ht="30" customHeight="1" x14ac:dyDescent="0.2">
      <c r="A502" s="272">
        <v>2</v>
      </c>
      <c r="B502" s="274" t="s">
        <v>2167</v>
      </c>
      <c r="C502" s="121">
        <v>2023</v>
      </c>
      <c r="D502" s="110" t="s">
        <v>2168</v>
      </c>
      <c r="E502" s="110" t="s">
        <v>2169</v>
      </c>
      <c r="F502" s="233" t="s">
        <v>2170</v>
      </c>
      <c r="G502" s="109" t="s">
        <v>2171</v>
      </c>
      <c r="H502" s="121"/>
    </row>
    <row r="503" spans="1:8" ht="21" customHeight="1" x14ac:dyDescent="0.25">
      <c r="A503" s="282"/>
      <c r="B503" s="16"/>
      <c r="C503" s="192"/>
      <c r="D503" s="16"/>
      <c r="E503" s="51" t="s">
        <v>1520</v>
      </c>
      <c r="F503" s="16"/>
      <c r="G503" s="16"/>
      <c r="H503" s="192"/>
    </row>
    <row r="504" spans="1:8" ht="30" customHeight="1" x14ac:dyDescent="0.2">
      <c r="A504" s="24">
        <v>1</v>
      </c>
      <c r="B504" s="283" t="s">
        <v>2172</v>
      </c>
      <c r="C504" s="284">
        <v>2023</v>
      </c>
      <c r="D504" s="195" t="s">
        <v>2173</v>
      </c>
      <c r="E504" s="195" t="s">
        <v>2174</v>
      </c>
      <c r="F504" s="285" t="s">
        <v>2175</v>
      </c>
      <c r="G504" s="286" t="s">
        <v>2176</v>
      </c>
      <c r="H504" s="284"/>
    </row>
    <row r="505" spans="1:8" ht="30" customHeight="1" x14ac:dyDescent="0.2">
      <c r="A505" s="18">
        <v>2</v>
      </c>
      <c r="B505" s="274" t="s">
        <v>2177</v>
      </c>
      <c r="C505" s="18">
        <v>2023</v>
      </c>
      <c r="D505" s="20" t="s">
        <v>2178</v>
      </c>
      <c r="E505" s="20" t="s">
        <v>2179</v>
      </c>
      <c r="F505" s="22" t="s">
        <v>2180</v>
      </c>
      <c r="G505" s="38" t="s">
        <v>2181</v>
      </c>
      <c r="H505" s="18"/>
    </row>
    <row r="506" spans="1:8" ht="30" customHeight="1" x14ac:dyDescent="0.2">
      <c r="A506" s="18">
        <v>3</v>
      </c>
      <c r="B506" s="274" t="s">
        <v>2182</v>
      </c>
      <c r="C506" s="18">
        <v>2023</v>
      </c>
      <c r="D506" s="20" t="s">
        <v>2173</v>
      </c>
      <c r="E506" s="20" t="s">
        <v>2183</v>
      </c>
      <c r="F506" s="22" t="s">
        <v>2184</v>
      </c>
      <c r="G506" s="37" t="s">
        <v>2185</v>
      </c>
      <c r="H506" s="18"/>
    </row>
    <row r="507" spans="1:8" ht="30" customHeight="1" x14ac:dyDescent="0.2">
      <c r="A507" s="18">
        <v>4</v>
      </c>
      <c r="B507" s="274" t="s">
        <v>2186</v>
      </c>
      <c r="C507" s="89">
        <v>2024</v>
      </c>
      <c r="D507" s="20" t="s">
        <v>2173</v>
      </c>
      <c r="E507" s="20" t="s">
        <v>2174</v>
      </c>
      <c r="F507" s="43" t="s">
        <v>2187</v>
      </c>
      <c r="G507" s="42" t="s">
        <v>2188</v>
      </c>
      <c r="H507" s="18"/>
    </row>
    <row r="508" spans="1:8" ht="30" customHeight="1" x14ac:dyDescent="0.2">
      <c r="A508" s="234">
        <v>5</v>
      </c>
      <c r="B508" s="274" t="s">
        <v>2189</v>
      </c>
      <c r="C508" s="89">
        <v>2024</v>
      </c>
      <c r="D508" s="20" t="s">
        <v>2173</v>
      </c>
      <c r="E508" s="20" t="s">
        <v>2190</v>
      </c>
      <c r="F508" s="43" t="s">
        <v>2191</v>
      </c>
      <c r="G508" s="42" t="s">
        <v>2065</v>
      </c>
      <c r="H508" s="18"/>
    </row>
    <row r="509" spans="1:8" ht="30" customHeight="1" x14ac:dyDescent="0.2">
      <c r="A509" s="18">
        <v>6</v>
      </c>
      <c r="B509" s="274" t="s">
        <v>2192</v>
      </c>
      <c r="C509" s="89">
        <v>2024</v>
      </c>
      <c r="D509" s="20" t="s">
        <v>2193</v>
      </c>
      <c r="E509" s="20" t="s">
        <v>1126</v>
      </c>
      <c r="F509" s="43" t="s">
        <v>2194</v>
      </c>
      <c r="G509" s="111" t="s">
        <v>2195</v>
      </c>
      <c r="H509" s="18"/>
    </row>
    <row r="510" spans="1:8" ht="30" customHeight="1" x14ac:dyDescent="0.2">
      <c r="A510" s="89">
        <v>7</v>
      </c>
      <c r="B510" s="37" t="s">
        <v>2196</v>
      </c>
      <c r="C510" s="89">
        <v>2024</v>
      </c>
      <c r="D510" s="20" t="s">
        <v>2173</v>
      </c>
      <c r="E510" s="20" t="s">
        <v>1126</v>
      </c>
      <c r="F510" s="43" t="s">
        <v>2197</v>
      </c>
      <c r="G510" s="46" t="s">
        <v>2198</v>
      </c>
      <c r="H510" s="18"/>
    </row>
    <row r="511" spans="1:8" ht="30" customHeight="1" x14ac:dyDescent="0.2">
      <c r="A511" s="89">
        <v>8</v>
      </c>
      <c r="B511" s="37" t="s">
        <v>2199</v>
      </c>
      <c r="C511" s="89">
        <v>2024</v>
      </c>
      <c r="D511" s="20" t="s">
        <v>2173</v>
      </c>
      <c r="E511" s="20" t="s">
        <v>2200</v>
      </c>
      <c r="F511" s="43" t="s">
        <v>2201</v>
      </c>
      <c r="G511" s="42" t="s">
        <v>1008</v>
      </c>
      <c r="H511" s="18"/>
    </row>
    <row r="512" spans="1:8" s="58" customFormat="1" ht="30" customHeight="1" x14ac:dyDescent="0.2">
      <c r="A512" s="89">
        <v>9</v>
      </c>
      <c r="B512" s="27" t="s">
        <v>2202</v>
      </c>
      <c r="C512" s="1">
        <v>2026</v>
      </c>
      <c r="D512" s="37" t="s">
        <v>2203</v>
      </c>
      <c r="E512" s="45" t="s">
        <v>2204</v>
      </c>
      <c r="F512" s="73" t="s">
        <v>2205</v>
      </c>
      <c r="G512" s="42" t="s">
        <v>2206</v>
      </c>
      <c r="H512" s="18"/>
    </row>
    <row r="513" spans="1:8" ht="21" customHeight="1" x14ac:dyDescent="0.2">
      <c r="A513" s="192"/>
      <c r="B513" s="198"/>
      <c r="C513" s="192"/>
      <c r="D513" s="16"/>
      <c r="E513" s="51" t="s">
        <v>1526</v>
      </c>
      <c r="F513" s="278"/>
      <c r="G513" s="53"/>
      <c r="H513" s="17"/>
    </row>
    <row r="514" spans="1:8" ht="30" customHeight="1" x14ac:dyDescent="0.2">
      <c r="A514" s="89">
        <v>1</v>
      </c>
      <c r="B514" s="287" t="s">
        <v>1910</v>
      </c>
      <c r="C514" s="89">
        <v>2024</v>
      </c>
      <c r="D514" s="20" t="s">
        <v>2144</v>
      </c>
      <c r="E514" s="20" t="s">
        <v>2207</v>
      </c>
      <c r="F514" s="43" t="s">
        <v>2208</v>
      </c>
      <c r="G514" s="44" t="s">
        <v>2209</v>
      </c>
      <c r="H514" s="18"/>
    </row>
    <row r="515" spans="1:8" ht="30" customHeight="1" x14ac:dyDescent="0.2">
      <c r="A515" s="89">
        <v>2</v>
      </c>
      <c r="B515" s="287" t="s">
        <v>2210</v>
      </c>
      <c r="C515" s="89">
        <v>2024</v>
      </c>
      <c r="D515" s="20" t="s">
        <v>2144</v>
      </c>
      <c r="E515" s="20" t="s">
        <v>2211</v>
      </c>
      <c r="F515" s="43" t="s">
        <v>2212</v>
      </c>
      <c r="G515" s="44" t="s">
        <v>2213</v>
      </c>
      <c r="H515" s="18"/>
    </row>
    <row r="516" spans="1:8" s="291" customFormat="1" ht="24.75" customHeight="1" x14ac:dyDescent="0.25">
      <c r="A516" s="288" t="s">
        <v>2214</v>
      </c>
      <c r="B516" s="289">
        <f>C489+C465+C396+C341+C316+C5</f>
        <v>461</v>
      </c>
      <c r="C516" s="6" t="s">
        <v>1454</v>
      </c>
      <c r="D516" s="288"/>
      <c r="E516" s="290"/>
      <c r="F516" s="288"/>
      <c r="G516" s="288"/>
      <c r="H516" s="6"/>
    </row>
    <row r="517" spans="1:8" x14ac:dyDescent="0.25">
      <c r="B517" s="293"/>
    </row>
  </sheetData>
  <mergeCells count="2">
    <mergeCell ref="A1:G1"/>
    <mergeCell ref="A2:G2"/>
  </mergeCells>
  <pageMargins left="0.25" right="0.25" top="0.5" bottom="0.5" header="0.5" footer="0.35"/>
  <pageSetup orientation="landscape" verticalDpi="0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Phan loại HTX b3</vt:lpstr>
      <vt:lpstr>Danh sach HTX</vt:lpstr>
      <vt:lpstr>DS HTX ĐHĐ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2026-08-28T02:26:24Z</dcterms:created>
  <dcterms:modified xsi:type="dcterms:W3CDTF">2026-08-28T02:49:01Z</dcterms:modified>
</cp:coreProperties>
</file>